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/>
  <mc:AlternateContent xmlns:mc="http://schemas.openxmlformats.org/markup-compatibility/2006">
    <mc:Choice Requires="x15">
      <x15ac:absPath xmlns:x15ac="http://schemas.microsoft.com/office/spreadsheetml/2010/11/ac" url="/Users/audrey/Desktop/"/>
    </mc:Choice>
  </mc:AlternateContent>
  <xr:revisionPtr revIDLastSave="0" documentId="8_{FFCC2694-4AC3-EE49-ADE9-C0EDF0CACC91}" xr6:coauthVersionLast="45" xr6:coauthVersionMax="45" xr10:uidLastSave="{00000000-0000-0000-0000-000000000000}"/>
  <bookViews>
    <workbookView xWindow="8840" yWindow="460" windowWidth="26360" windowHeight="18600" xr2:uid="{00000000-000D-0000-FFFF-FFFF00000000}"/>
  </bookViews>
  <sheets>
    <sheet name="Retirement Savings Calculator -" sheetId="1" r:id="rId1"/>
    <sheet name="Pre-Retirement Values" sheetId="2" r:id="rId2"/>
    <sheet name="Distribution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8" i="3"/>
  <c r="A9" i="3" s="1"/>
  <c r="A7" i="3"/>
  <c r="C4" i="2"/>
  <c r="C5" i="2" s="1"/>
  <c r="B4" i="2"/>
  <c r="D4" i="2" s="1"/>
  <c r="E4" i="2" s="1"/>
  <c r="B5" i="2" s="1"/>
  <c r="D5" i="2" s="1"/>
  <c r="D3" i="2"/>
  <c r="E3" i="2" s="1"/>
  <c r="B3" i="2"/>
  <c r="B13" i="1"/>
  <c r="B12" i="1"/>
  <c r="B11" i="1"/>
  <c r="B10" i="1"/>
  <c r="E5" i="2" l="1"/>
  <c r="B6" i="2" s="1"/>
  <c r="D6" i="2" s="1"/>
  <c r="C6" i="2"/>
  <c r="C7" i="2" l="1"/>
  <c r="E6" i="2"/>
  <c r="B7" i="2" s="1"/>
  <c r="D7" i="2" s="1"/>
  <c r="E7" i="2" l="1"/>
  <c r="B8" i="2" s="1"/>
  <c r="D8" i="2" s="1"/>
  <c r="C8" i="2"/>
  <c r="C9" i="2" l="1"/>
  <c r="E8" i="2"/>
  <c r="B9" i="2" s="1"/>
  <c r="D9" i="2" s="1"/>
  <c r="E9" i="2" l="1"/>
  <c r="B10" i="2" s="1"/>
  <c r="D10" i="2" s="1"/>
  <c r="C10" i="2"/>
  <c r="E10" i="2" l="1"/>
  <c r="B11" i="2" s="1"/>
  <c r="D11" i="2" s="1"/>
  <c r="C11" i="2"/>
  <c r="E11" i="2" l="1"/>
  <c r="B12" i="2" s="1"/>
  <c r="D12" i="2" s="1"/>
  <c r="C12" i="2"/>
  <c r="E12" i="2" l="1"/>
  <c r="B13" i="2" s="1"/>
  <c r="D13" i="2" s="1"/>
  <c r="C13" i="2"/>
  <c r="E13" i="2" l="1"/>
  <c r="B14" i="2" s="1"/>
  <c r="D14" i="2" s="1"/>
  <c r="C14" i="2"/>
  <c r="E14" i="2" l="1"/>
  <c r="B15" i="2" s="1"/>
  <c r="D15" i="2" s="1"/>
  <c r="C15" i="2"/>
  <c r="E15" i="2" l="1"/>
  <c r="B16" i="2" s="1"/>
  <c r="D16" i="2" s="1"/>
  <c r="C16" i="2"/>
  <c r="E16" i="2" l="1"/>
  <c r="B17" i="2" s="1"/>
  <c r="D17" i="2" s="1"/>
  <c r="C17" i="2"/>
  <c r="E17" i="2" l="1"/>
  <c r="B18" i="2" s="1"/>
  <c r="D18" i="2" s="1"/>
  <c r="C18" i="2"/>
  <c r="E18" i="2" l="1"/>
  <c r="B19" i="2" s="1"/>
  <c r="D19" i="2" s="1"/>
  <c r="C19" i="2"/>
  <c r="E19" i="2" l="1"/>
  <c r="B20" i="2" s="1"/>
  <c r="D20" i="2" s="1"/>
  <c r="C20" i="2"/>
  <c r="E20" i="2" l="1"/>
  <c r="B21" i="2" s="1"/>
  <c r="D21" i="2" s="1"/>
  <c r="C21" i="2"/>
  <c r="E21" i="2" l="1"/>
  <c r="B22" i="2" s="1"/>
  <c r="D22" i="2" s="1"/>
  <c r="C22" i="2"/>
  <c r="E22" i="2" l="1"/>
  <c r="B23" i="2" s="1"/>
  <c r="D23" i="2" s="1"/>
  <c r="C23" i="2"/>
  <c r="E23" i="2" l="1"/>
  <c r="B24" i="2" s="1"/>
  <c r="D24" i="2" s="1"/>
  <c r="C24" i="2"/>
  <c r="E24" i="2" l="1"/>
  <c r="B25" i="2" s="1"/>
  <c r="D25" i="2" s="1"/>
  <c r="C25" i="2"/>
  <c r="E25" i="2" l="1"/>
  <c r="B26" i="2" s="1"/>
  <c r="D26" i="2" s="1"/>
  <c r="C26" i="2"/>
  <c r="E26" i="2" l="1"/>
  <c r="B27" i="2" s="1"/>
  <c r="D27" i="2" s="1"/>
  <c r="C27" i="2"/>
  <c r="E27" i="2" l="1"/>
  <c r="B28" i="2" s="1"/>
  <c r="D28" i="2" s="1"/>
  <c r="C28" i="2"/>
  <c r="E28" i="2" l="1"/>
  <c r="B29" i="2" s="1"/>
  <c r="D29" i="2" s="1"/>
  <c r="C29" i="2"/>
  <c r="E29" i="2" l="1"/>
  <c r="B30" i="2" s="1"/>
  <c r="D30" i="2" s="1"/>
  <c r="C30" i="2"/>
  <c r="E30" i="2" l="1"/>
  <c r="B31" i="2" s="1"/>
  <c r="D31" i="2" s="1"/>
  <c r="C31" i="2"/>
  <c r="E31" i="2" l="1"/>
  <c r="B32" i="2" s="1"/>
  <c r="D32" i="2" s="1"/>
  <c r="C32" i="2"/>
  <c r="E32" i="2" l="1"/>
  <c r="B33" i="2" s="1"/>
  <c r="D33" i="2" s="1"/>
  <c r="C33" i="2"/>
  <c r="E33" i="2" l="1"/>
  <c r="C34" i="2"/>
  <c r="C35" i="2" l="1"/>
  <c r="B14" i="1"/>
  <c r="B15" i="1" s="1"/>
  <c r="B34" i="2"/>
  <c r="D34" i="2" s="1"/>
  <c r="E34" i="2" s="1"/>
  <c r="B35" i="2" s="1"/>
  <c r="D35" i="2" s="1"/>
  <c r="B16" i="1" l="1"/>
  <c r="B18" i="1" s="1"/>
  <c r="B3" i="3"/>
  <c r="E35" i="2"/>
  <c r="B36" i="2" s="1"/>
  <c r="D36" i="2" s="1"/>
  <c r="C36" i="2"/>
  <c r="D3" i="3" l="1"/>
  <c r="D4" i="3" s="1"/>
  <c r="D5" i="3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C3" i="3"/>
  <c r="B4" i="3" s="1"/>
  <c r="E36" i="2"/>
  <c r="B37" i="2" s="1"/>
  <c r="D37" i="2" s="1"/>
  <c r="C37" i="2"/>
  <c r="C4" i="3" l="1"/>
  <c r="B5" i="3" s="1"/>
  <c r="E37" i="2"/>
  <c r="B38" i="2" s="1"/>
  <c r="D38" i="2" s="1"/>
  <c r="C38" i="2"/>
  <c r="C5" i="3" l="1"/>
  <c r="B6" i="3"/>
  <c r="E38" i="2"/>
  <c r="B39" i="2" s="1"/>
  <c r="D39" i="2" s="1"/>
  <c r="C39" i="2"/>
  <c r="E39" i="2" l="1"/>
  <c r="B40" i="2" s="1"/>
  <c r="D40" i="2" s="1"/>
  <c r="C40" i="2"/>
  <c r="C6" i="3"/>
  <c r="B7" i="3" s="1"/>
  <c r="C7" i="3" l="1"/>
  <c r="B8" i="3"/>
  <c r="E40" i="2"/>
  <c r="B41" i="2" s="1"/>
  <c r="D41" i="2" s="1"/>
  <c r="C41" i="2"/>
  <c r="E41" i="2" l="1"/>
  <c r="B42" i="2" s="1"/>
  <c r="D42" i="2" s="1"/>
  <c r="C42" i="2"/>
  <c r="C8" i="3"/>
  <c r="B9" i="3" s="1"/>
  <c r="C9" i="3" l="1"/>
  <c r="B10" i="3"/>
  <c r="E42" i="2"/>
  <c r="B43" i="2" s="1"/>
  <c r="D43" i="2" s="1"/>
  <c r="C43" i="2"/>
  <c r="E43" i="2" l="1"/>
  <c r="B44" i="2" s="1"/>
  <c r="D44" i="2" s="1"/>
  <c r="C44" i="2"/>
  <c r="C10" i="3"/>
  <c r="B11" i="3" s="1"/>
  <c r="C11" i="3" l="1"/>
  <c r="B12" i="3"/>
  <c r="E44" i="2"/>
  <c r="B45" i="2" s="1"/>
  <c r="D45" i="2" s="1"/>
  <c r="C45" i="2"/>
  <c r="E45" i="2" l="1"/>
  <c r="B46" i="2" s="1"/>
  <c r="D46" i="2" s="1"/>
  <c r="C46" i="2"/>
  <c r="C12" i="3"/>
  <c r="B13" i="3" s="1"/>
  <c r="C13" i="3" l="1"/>
  <c r="B14" i="3"/>
  <c r="E46" i="2"/>
  <c r="B47" i="2" s="1"/>
  <c r="D47" i="2" s="1"/>
  <c r="C47" i="2"/>
  <c r="C48" i="2" l="1"/>
  <c r="E47" i="2"/>
  <c r="B48" i="2" s="1"/>
  <c r="D48" i="2" s="1"/>
  <c r="B15" i="3"/>
  <c r="C14" i="3"/>
  <c r="C15" i="3" l="1"/>
  <c r="B16" i="3"/>
  <c r="E48" i="2"/>
  <c r="B49" i="2" s="1"/>
  <c r="D49" i="2" s="1"/>
  <c r="C49" i="2"/>
  <c r="C50" i="2" l="1"/>
  <c r="E49" i="2"/>
  <c r="B50" i="2" s="1"/>
  <c r="D50" i="2" s="1"/>
  <c r="C16" i="3"/>
  <c r="B17" i="3" s="1"/>
  <c r="C17" i="3" l="1"/>
  <c r="B18" i="3"/>
  <c r="E50" i="2"/>
  <c r="B51" i="2" s="1"/>
  <c r="D51" i="2" s="1"/>
  <c r="C51" i="2"/>
  <c r="C52" i="2" l="1"/>
  <c r="E51" i="2"/>
  <c r="B52" i="2" s="1"/>
  <c r="D52" i="2" s="1"/>
  <c r="C18" i="3"/>
  <c r="B19" i="3" s="1"/>
  <c r="C19" i="3" l="1"/>
  <c r="B20" i="3"/>
  <c r="E52" i="2"/>
  <c r="B53" i="2" s="1"/>
  <c r="D53" i="2" s="1"/>
  <c r="C53" i="2"/>
  <c r="C54" i="2" l="1"/>
  <c r="E53" i="2"/>
  <c r="B54" i="2" s="1"/>
  <c r="D54" i="2" s="1"/>
  <c r="B21" i="3"/>
  <c r="C20" i="3"/>
  <c r="C21" i="3" l="1"/>
  <c r="B22" i="3"/>
  <c r="E54" i="2"/>
  <c r="B55" i="2" s="1"/>
  <c r="D55" i="2" s="1"/>
  <c r="C55" i="2"/>
  <c r="C56" i="2" l="1"/>
  <c r="E55" i="2"/>
  <c r="B56" i="2" s="1"/>
  <c r="D56" i="2" s="1"/>
  <c r="B23" i="3"/>
  <c r="C22" i="3"/>
  <c r="C23" i="3" l="1"/>
  <c r="B24" i="3"/>
  <c r="E56" i="2"/>
  <c r="B57" i="2" s="1"/>
  <c r="D57" i="2" s="1"/>
  <c r="C57" i="2"/>
  <c r="C58" i="2" l="1"/>
  <c r="E57" i="2"/>
  <c r="B58" i="2" s="1"/>
  <c r="D58" i="2" s="1"/>
  <c r="B25" i="3"/>
  <c r="C24" i="3"/>
  <c r="C25" i="3" l="1"/>
  <c r="B26" i="3"/>
  <c r="E58" i="2"/>
  <c r="B59" i="2" s="1"/>
  <c r="D59" i="2" s="1"/>
  <c r="C59" i="2"/>
  <c r="C60" i="2" l="1"/>
  <c r="E59" i="2"/>
  <c r="B60" i="2" s="1"/>
  <c r="D60" i="2" s="1"/>
  <c r="C26" i="3"/>
  <c r="B27" i="3" s="1"/>
  <c r="C27" i="3" l="1"/>
  <c r="B28" i="3"/>
  <c r="E60" i="2"/>
  <c r="B61" i="2" s="1"/>
  <c r="D61" i="2" s="1"/>
  <c r="C61" i="2"/>
  <c r="C62" i="2" l="1"/>
  <c r="E61" i="2"/>
  <c r="B62" i="2" s="1"/>
  <c r="D62" i="2" s="1"/>
  <c r="C28" i="3"/>
  <c r="B29" i="3" s="1"/>
  <c r="C29" i="3" l="1"/>
  <c r="B30" i="3"/>
  <c r="E62" i="2"/>
  <c r="B63" i="2" s="1"/>
  <c r="D63" i="2" s="1"/>
  <c r="C63" i="2"/>
  <c r="C64" i="2" l="1"/>
  <c r="E63" i="2"/>
  <c r="B64" i="2" s="1"/>
  <c r="D64" i="2" s="1"/>
  <c r="C30" i="3"/>
  <c r="B31" i="3" s="1"/>
  <c r="C31" i="3" l="1"/>
  <c r="B32" i="3"/>
  <c r="E64" i="2"/>
  <c r="B65" i="2" s="1"/>
  <c r="D65" i="2" s="1"/>
  <c r="C65" i="2"/>
  <c r="C66" i="2" l="1"/>
  <c r="E65" i="2"/>
  <c r="B66" i="2" s="1"/>
  <c r="D66" i="2" s="1"/>
  <c r="C32" i="3"/>
  <c r="B33" i="3" s="1"/>
  <c r="C33" i="3" l="1"/>
  <c r="B34" i="3"/>
  <c r="E66" i="2"/>
  <c r="B67" i="2" s="1"/>
  <c r="D67" i="2" s="1"/>
  <c r="C67" i="2"/>
  <c r="C68" i="2" l="1"/>
  <c r="E67" i="2"/>
  <c r="B68" i="2" s="1"/>
  <c r="D68" i="2" s="1"/>
  <c r="C34" i="3"/>
  <c r="B35" i="3" s="1"/>
  <c r="C35" i="3" l="1"/>
  <c r="B36" i="3"/>
  <c r="E68" i="2"/>
  <c r="B69" i="2" s="1"/>
  <c r="D69" i="2" s="1"/>
  <c r="C69" i="2"/>
  <c r="C36" i="3" l="1"/>
  <c r="B37" i="3" s="1"/>
  <c r="C70" i="2"/>
  <c r="E69" i="2"/>
  <c r="B70" i="2" s="1"/>
  <c r="D70" i="2" s="1"/>
  <c r="C37" i="3" l="1"/>
  <c r="B38" i="3"/>
  <c r="E70" i="2"/>
  <c r="B71" i="2" s="1"/>
  <c r="D71" i="2" s="1"/>
  <c r="C71" i="2"/>
  <c r="C72" i="2" l="1"/>
  <c r="E71" i="2"/>
  <c r="B72" i="2" s="1"/>
  <c r="D72" i="2" s="1"/>
  <c r="C38" i="3"/>
  <c r="B39" i="3" s="1"/>
  <c r="C39" i="3" l="1"/>
  <c r="B40" i="3"/>
  <c r="E72" i="2"/>
  <c r="B73" i="2" s="1"/>
  <c r="D73" i="2" s="1"/>
  <c r="C73" i="2"/>
  <c r="C74" i="2" l="1"/>
  <c r="E73" i="2"/>
  <c r="B74" i="2" s="1"/>
  <c r="D74" i="2" s="1"/>
  <c r="C40" i="3"/>
  <c r="B41" i="3" s="1"/>
  <c r="C41" i="3" l="1"/>
  <c r="B42" i="3"/>
  <c r="E74" i="2"/>
  <c r="B75" i="2" s="1"/>
  <c r="D75" i="2" s="1"/>
  <c r="C75" i="2"/>
  <c r="C76" i="2" l="1"/>
  <c r="E75" i="2"/>
  <c r="B76" i="2" s="1"/>
  <c r="D76" i="2" s="1"/>
  <c r="C42" i="3"/>
  <c r="B43" i="3" s="1"/>
  <c r="C43" i="3" l="1"/>
  <c r="B44" i="3"/>
  <c r="E76" i="2"/>
  <c r="B77" i="2" s="1"/>
  <c r="D77" i="2" s="1"/>
  <c r="C77" i="2"/>
  <c r="C78" i="2" l="1"/>
  <c r="E77" i="2"/>
  <c r="B78" i="2" s="1"/>
  <c r="D78" i="2" s="1"/>
  <c r="C44" i="3"/>
  <c r="B45" i="3" s="1"/>
  <c r="C45" i="3" l="1"/>
  <c r="B46" i="3"/>
  <c r="E78" i="2"/>
  <c r="B79" i="2" s="1"/>
  <c r="D79" i="2" s="1"/>
  <c r="C79" i="2"/>
  <c r="C80" i="2" l="1"/>
  <c r="E79" i="2"/>
  <c r="B80" i="2" s="1"/>
  <c r="D80" i="2" s="1"/>
  <c r="C46" i="3"/>
  <c r="B47" i="3" s="1"/>
  <c r="C47" i="3" l="1"/>
  <c r="B48" i="3"/>
  <c r="E80" i="2"/>
  <c r="B81" i="2" s="1"/>
  <c r="D81" i="2" s="1"/>
  <c r="C81" i="2"/>
  <c r="C82" i="2" l="1"/>
  <c r="E81" i="2"/>
  <c r="B82" i="2" s="1"/>
  <c r="D82" i="2" s="1"/>
  <c r="C48" i="3"/>
  <c r="B49" i="3" s="1"/>
  <c r="C49" i="3" l="1"/>
  <c r="B50" i="3"/>
  <c r="E82" i="2"/>
  <c r="B83" i="2" s="1"/>
  <c r="D83" i="2" s="1"/>
  <c r="C83" i="2"/>
  <c r="C84" i="2" l="1"/>
  <c r="E83" i="2"/>
  <c r="B84" i="2" s="1"/>
  <c r="D84" i="2" s="1"/>
  <c r="C50" i="3"/>
  <c r="B51" i="3" s="1"/>
  <c r="C51" i="3" l="1"/>
  <c r="B52" i="3"/>
  <c r="E84" i="2"/>
  <c r="B85" i="2" s="1"/>
  <c r="D85" i="2" s="1"/>
  <c r="C85" i="2"/>
  <c r="C86" i="2" l="1"/>
  <c r="E85" i="2"/>
  <c r="B86" i="2" s="1"/>
  <c r="D86" i="2" s="1"/>
  <c r="C52" i="3"/>
  <c r="B53" i="3" s="1"/>
  <c r="C53" i="3" l="1"/>
  <c r="B54" i="3"/>
  <c r="E86" i="2"/>
  <c r="B87" i="2" s="1"/>
  <c r="D87" i="2" s="1"/>
  <c r="C87" i="2"/>
  <c r="C88" i="2" l="1"/>
  <c r="E87" i="2"/>
  <c r="B88" i="2" s="1"/>
  <c r="D88" i="2" s="1"/>
  <c r="C54" i="3"/>
  <c r="B55" i="3" s="1"/>
  <c r="C55" i="3" l="1"/>
  <c r="B56" i="3"/>
  <c r="E88" i="2"/>
  <c r="B89" i="2" s="1"/>
  <c r="D89" i="2" s="1"/>
  <c r="C89" i="2"/>
  <c r="C90" i="2" l="1"/>
  <c r="E89" i="2"/>
  <c r="B90" i="2" s="1"/>
  <c r="D90" i="2" s="1"/>
  <c r="C56" i="3"/>
  <c r="B57" i="3" s="1"/>
  <c r="C57" i="3" l="1"/>
  <c r="B58" i="3"/>
  <c r="E90" i="2"/>
  <c r="B91" i="2" s="1"/>
  <c r="D91" i="2" s="1"/>
  <c r="C91" i="2"/>
  <c r="C92" i="2" l="1"/>
  <c r="E91" i="2"/>
  <c r="B92" i="2" s="1"/>
  <c r="D92" i="2" s="1"/>
  <c r="C58" i="3"/>
  <c r="B59" i="3" s="1"/>
  <c r="C59" i="3" l="1"/>
  <c r="B60" i="3"/>
  <c r="E92" i="2"/>
  <c r="C60" i="3" l="1"/>
  <c r="B61" i="3" s="1"/>
  <c r="C61" i="3" l="1"/>
  <c r="B62" i="3"/>
  <c r="C62" i="3" l="1"/>
  <c r="B63" i="3" s="1"/>
  <c r="C63" i="3" l="1"/>
  <c r="B64" i="3"/>
  <c r="C64" i="3" l="1"/>
  <c r="B65" i="3" s="1"/>
  <c r="C65" i="3" l="1"/>
  <c r="B66" i="3"/>
  <c r="C66" i="3" l="1"/>
  <c r="B67" i="3" s="1"/>
  <c r="C67" i="3" l="1"/>
  <c r="B68" i="3"/>
  <c r="C68" i="3" l="1"/>
  <c r="B69" i="3" s="1"/>
  <c r="C69" i="3" l="1"/>
  <c r="B70" i="3"/>
  <c r="C70" i="3" l="1"/>
  <c r="B71" i="3" s="1"/>
  <c r="C71" i="3" l="1"/>
  <c r="B72" i="3"/>
  <c r="C72" i="3" l="1"/>
  <c r="B73" i="3" s="1"/>
  <c r="C73" i="3" l="1"/>
  <c r="B74" i="3"/>
  <c r="C74" i="3" l="1"/>
  <c r="B75" i="3" s="1"/>
  <c r="C75" i="3" l="1"/>
  <c r="B76" i="3"/>
  <c r="C76" i="3" l="1"/>
  <c r="B77" i="3" s="1"/>
  <c r="C77" i="3" l="1"/>
  <c r="B78" i="3"/>
  <c r="C78" i="3" l="1"/>
  <c r="B79" i="3" s="1"/>
  <c r="C79" i="3" l="1"/>
  <c r="B80" i="3"/>
  <c r="C80" i="3" l="1"/>
  <c r="B81" i="3" s="1"/>
  <c r="C81" i="3" l="1"/>
  <c r="B82" i="3"/>
  <c r="C82" i="3" l="1"/>
  <c r="B83" i="3" s="1"/>
  <c r="C83" i="3" l="1"/>
  <c r="B84" i="3"/>
  <c r="C84" i="3" l="1"/>
  <c r="B85" i="3" s="1"/>
  <c r="C85" i="3" l="1"/>
  <c r="B86" i="3"/>
  <c r="C86" i="3" l="1"/>
  <c r="B87" i="3" s="1"/>
  <c r="C87" i="3" l="1"/>
  <c r="B88" i="3"/>
  <c r="C88" i="3" l="1"/>
  <c r="B89" i="3" s="1"/>
  <c r="C89" i="3" l="1"/>
  <c r="B17" i="1"/>
</calcChain>
</file>

<file path=xl/sharedStrings.xml><?xml version="1.0" encoding="utf-8"?>
<sst xmlns="http://schemas.openxmlformats.org/spreadsheetml/2006/main" count="30" uniqueCount="28">
  <si>
    <t>Retirement Savings Calculator</t>
  </si>
  <si>
    <t>TYPE</t>
  </si>
  <si>
    <t>VALUES</t>
  </si>
  <si>
    <t>Current Annual Income</t>
  </si>
  <si>
    <t>Current Long-Term Retirement Savings &amp; Investments …$</t>
  </si>
  <si>
    <t>Planned Annual Additional Savings …$</t>
  </si>
  <si>
    <t>Years Remaining Before Retirement</t>
  </si>
  <si>
    <t>Estimated Retirement Annual Income Needed=70% of Current</t>
  </si>
  <si>
    <t>Long-Term Retirement Savings &amp; Investments Available at Retirement …$</t>
  </si>
  <si>
    <t>Retirement Savings Available Adjusted for Inflation In Today’s Current Dollars …$</t>
  </si>
  <si>
    <t>Annual Draw Adjusted for Inflation In Today’s Current Dollars …$</t>
  </si>
  <si>
    <t>Number of Retirement Years Provided for</t>
  </si>
  <si>
    <t>Estimated Balance of the Difference Between What You Will NEED And What You Will Currently HAVE At Your Current Savings Rate In Today’s Current Dollar’s …$</t>
  </si>
  <si>
    <t>Table 1</t>
  </si>
  <si>
    <t>Year</t>
  </si>
  <si>
    <t>Savings</t>
  </si>
  <si>
    <t>Contribution</t>
  </si>
  <si>
    <t>Savings + Growth</t>
  </si>
  <si>
    <t>Total Value</t>
  </si>
  <si>
    <t>Value - Inflation Adjusted</t>
  </si>
  <si>
    <t>Growth - Inflation</t>
  </si>
  <si>
    <t>Distribution - Inflation Adjusted</t>
  </si>
  <si>
    <r>
      <rPr>
        <b/>
        <sz val="16"/>
        <color rgb="FF000000"/>
        <rFont val="Helvetica Neue"/>
        <family val="2"/>
        <scheme val="major"/>
      </rPr>
      <t xml:space="preserve">Estimated Investment Return on Long Term Retirement Savings &amp; Investments </t>
    </r>
    <r>
      <rPr>
        <sz val="16"/>
        <color indexed="8"/>
        <rFont val="Helvetica Neue"/>
        <family val="2"/>
        <scheme val="major"/>
      </rPr>
      <t>(Percent) …% (Conservative=4% … Aggressive=8-10%)</t>
    </r>
  </si>
  <si>
    <r>
      <rPr>
        <b/>
        <sz val="16"/>
        <color rgb="FF000000"/>
        <rFont val="Helvetica Neue"/>
        <family val="2"/>
        <scheme val="major"/>
      </rPr>
      <t>Estimated Average Inflation Rate</t>
    </r>
    <r>
      <rPr>
        <sz val="16"/>
        <color indexed="8"/>
        <rFont val="Helvetica Neue"/>
        <family val="2"/>
        <scheme val="major"/>
      </rPr>
      <t xml:space="preserve"> (Percent) …% (2.5% would be optimistic…6.5% would be pessimistic …3.5% Over Past 30 Years)</t>
    </r>
  </si>
  <si>
    <r>
      <rPr>
        <b/>
        <sz val="16"/>
        <color rgb="FF000000"/>
        <rFont val="Helvetica Neue"/>
        <family val="2"/>
        <scheme val="major"/>
      </rPr>
      <t xml:space="preserve">Planned Annual Retirement Draw </t>
    </r>
    <r>
      <rPr>
        <sz val="16"/>
        <color indexed="8"/>
        <rFont val="Helvetica Neue"/>
        <family val="2"/>
        <scheme val="major"/>
      </rPr>
      <t>(Percent) …% (Conservative=4% … Aggressive=8-10% *NOTE: The higher the % the fewer number of years provided for in retirement.)</t>
    </r>
  </si>
  <si>
    <r>
      <t xml:space="preserve">Estimated Retirement Coming from Social Security=40% of Current </t>
    </r>
    <r>
      <rPr>
        <sz val="16"/>
        <color rgb="FF000000"/>
        <rFont val="Helvetica Neue"/>
        <family val="2"/>
        <scheme val="major"/>
      </rPr>
      <t>(For those who are enrolled, vested and eligible)</t>
    </r>
  </si>
  <si>
    <r>
      <t xml:space="preserve">Estimated Amount Your Retirement Savings Will Need To Provide=30% of Current </t>
    </r>
    <r>
      <rPr>
        <sz val="16"/>
        <color rgb="FF000000"/>
        <rFont val="Helvetica Neue"/>
        <family val="2"/>
        <scheme val="major"/>
      </rPr>
      <t>(If you are enrolled, vested and eligible) In Today’s Current Dollars …$</t>
    </r>
  </si>
  <si>
    <r>
      <rPr>
        <b/>
        <sz val="16"/>
        <color rgb="FF000000"/>
        <rFont val="Helvetica Neue"/>
        <family val="2"/>
        <scheme val="major"/>
      </rPr>
      <t>Planned Annual Additional Savings as a Percentage of Current Annual Income …%</t>
    </r>
    <r>
      <rPr>
        <sz val="16"/>
        <color indexed="8"/>
        <rFont val="Helvetica Neue"/>
        <family val="2"/>
        <scheme val="major"/>
      </rPr>
      <t xml:space="preserve"> (What percentage are you saving for retirement? Goal 10-15%)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</si>
</sst>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&quot;$&quot;0.00"/>
  </numFmts>
  <fonts count="11" x14ac:knownFonts="1">
    <font>
      <sz val="10"/>
      <color indexed="8"/>
      <name val="Helvetica Neue"/>
    </font>
    <font>
      <sz val="12"/>
      <color indexed="8"/>
      <name val="Helvetica Neue"/>
      <family val="2"/>
    </font>
    <font>
      <b/>
      <sz val="10"/>
      <color indexed="8"/>
      <name val="Helvetica Neue"/>
      <family val="2"/>
    </font>
    <font>
      <b/>
      <sz val="36"/>
      <color indexed="8"/>
      <name val="Helvetica Neue"/>
      <family val="2"/>
      <scheme val="major"/>
    </font>
    <font>
      <sz val="16"/>
      <color indexed="8"/>
      <name val="Helvetica Neue"/>
      <family val="2"/>
      <scheme val="major"/>
    </font>
    <font>
      <b/>
      <sz val="18"/>
      <color indexed="8"/>
      <name val="Helvetica Neue"/>
      <family val="2"/>
      <scheme val="major"/>
    </font>
    <font>
      <b/>
      <sz val="16"/>
      <color rgb="FF000000"/>
      <name val="Helvetica Neue"/>
      <family val="2"/>
      <scheme val="major"/>
    </font>
    <font>
      <b/>
      <sz val="16"/>
      <color indexed="8"/>
      <name val="Helvetica Neue"/>
      <family val="2"/>
      <scheme val="major"/>
    </font>
    <font>
      <sz val="16"/>
      <color rgb="FF000000"/>
      <name val="Helvetica Neue"/>
      <family val="2"/>
      <scheme val="major"/>
    </font>
    <font>
      <b/>
      <sz val="12"/>
      <color indexed="8"/>
      <name val="Helvetica Neue"/>
      <family val="2"/>
    </font>
    <font>
      <b/>
      <sz val="14"/>
      <color indexed="8"/>
      <name val="Helvetica Neue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8"/>
      </bottom>
      <diagonal/>
    </border>
    <border>
      <left style="thin">
        <color indexed="10"/>
      </left>
      <right style="thin">
        <color indexed="18"/>
      </right>
      <top style="thin">
        <color indexed="18"/>
      </top>
      <bottom style="thin">
        <color indexed="10"/>
      </bottom>
      <diagonal/>
    </border>
    <border>
      <left style="thin">
        <color indexed="18"/>
      </left>
      <right style="thin">
        <color indexed="10"/>
      </right>
      <top style="thin">
        <color indexed="1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8"/>
      </top>
      <bottom style="thin">
        <color indexed="10"/>
      </bottom>
      <diagonal/>
    </border>
    <border>
      <left style="thin">
        <color indexed="10"/>
      </left>
      <right style="thin">
        <color indexed="18"/>
      </right>
      <top style="thin">
        <color indexed="10"/>
      </top>
      <bottom style="thin">
        <color indexed="10"/>
      </bottom>
      <diagonal/>
    </border>
    <border>
      <left style="thin">
        <color indexed="1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8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2" fillId="3" borderId="5" xfId="0" applyNumberFormat="1" applyFont="1" applyFill="1" applyBorder="1" applyAlignment="1">
      <alignment vertical="top" wrapText="1"/>
    </xf>
    <xf numFmtId="164" fontId="0" fillId="0" borderId="6" xfId="0" applyNumberFormat="1" applyFont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166" fontId="0" fillId="0" borderId="7" xfId="0" applyNumberFormat="1" applyFont="1" applyBorder="1" applyAlignment="1">
      <alignment vertical="top" wrapText="1"/>
    </xf>
    <xf numFmtId="0" fontId="3" fillId="0" borderId="0" xfId="0" applyFont="1" applyAlignment="1">
      <alignment horizontal="center" vertical="top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vertical="top" wrapText="1"/>
    </xf>
    <xf numFmtId="164" fontId="4" fillId="4" borderId="3" xfId="0" applyNumberFormat="1" applyFont="1" applyFill="1" applyBorder="1" applyAlignment="1">
      <alignment vertical="center" wrapText="1"/>
    </xf>
    <xf numFmtId="49" fontId="7" fillId="5" borderId="3" xfId="0" applyNumberFormat="1" applyFont="1" applyFill="1" applyBorder="1" applyAlignment="1">
      <alignment vertical="top" wrapText="1"/>
    </xf>
    <xf numFmtId="164" fontId="4" fillId="5" borderId="3" xfId="0" applyNumberFormat="1" applyFont="1" applyFill="1" applyBorder="1" applyAlignment="1">
      <alignment vertical="center" wrapText="1"/>
    </xf>
    <xf numFmtId="49" fontId="4" fillId="4" borderId="3" xfId="0" applyNumberFormat="1" applyFont="1" applyFill="1" applyBorder="1" applyAlignment="1">
      <alignment vertical="top" wrapText="1"/>
    </xf>
    <xf numFmtId="9" fontId="4" fillId="4" borderId="3" xfId="0" applyNumberFormat="1" applyFont="1" applyFill="1" applyBorder="1" applyAlignment="1">
      <alignment vertical="center" wrapText="1"/>
    </xf>
    <xf numFmtId="49" fontId="6" fillId="6" borderId="2" xfId="0" applyNumberFormat="1" applyFont="1" applyFill="1" applyBorder="1" applyAlignment="1">
      <alignment vertical="top" wrapText="1"/>
    </xf>
    <xf numFmtId="164" fontId="4" fillId="6" borderId="2" xfId="0" applyNumberFormat="1" applyFont="1" applyFill="1" applyBorder="1" applyAlignment="1">
      <alignment vertical="center" wrapText="1"/>
    </xf>
    <xf numFmtId="49" fontId="7" fillId="6" borderId="3" xfId="0" applyNumberFormat="1" applyFont="1" applyFill="1" applyBorder="1" applyAlignment="1">
      <alignment vertical="top" wrapText="1"/>
    </xf>
    <xf numFmtId="164" fontId="4" fillId="6" borderId="3" xfId="0" applyNumberFormat="1" applyFont="1" applyFill="1" applyBorder="1" applyAlignment="1">
      <alignment vertical="center" wrapText="1"/>
    </xf>
    <xf numFmtId="49" fontId="4" fillId="6" borderId="3" xfId="0" applyNumberFormat="1" applyFont="1" applyFill="1" applyBorder="1" applyAlignment="1">
      <alignment vertical="top" wrapText="1"/>
    </xf>
    <xf numFmtId="10" fontId="4" fillId="6" borderId="3" xfId="0" applyNumberFormat="1" applyFont="1" applyFill="1" applyBorder="1" applyAlignment="1">
      <alignment vertical="center" wrapText="1"/>
    </xf>
    <xf numFmtId="0" fontId="4" fillId="6" borderId="3" xfId="0" applyNumberFormat="1" applyFont="1" applyFill="1" applyBorder="1" applyAlignment="1">
      <alignment vertical="center" wrapText="1"/>
    </xf>
    <xf numFmtId="1" fontId="4" fillId="4" borderId="3" xfId="0" applyNumberFormat="1" applyFont="1" applyFill="1" applyBorder="1" applyAlignment="1">
      <alignment vertical="center" wrapText="1"/>
    </xf>
    <xf numFmtId="49" fontId="7" fillId="7" borderId="3" xfId="0" applyNumberFormat="1" applyFont="1" applyFill="1" applyBorder="1" applyAlignment="1">
      <alignment vertical="top" wrapText="1"/>
    </xf>
    <xf numFmtId="164" fontId="4" fillId="7" borderId="3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49" fontId="9" fillId="2" borderId="4" xfId="0" applyNumberFormat="1" applyFont="1" applyFill="1" applyBorder="1" applyAlignment="1">
      <alignment vertical="top" wrapText="1"/>
    </xf>
    <xf numFmtId="0" fontId="9" fillId="3" borderId="5" xfId="0" applyNumberFormat="1" applyFont="1" applyFill="1" applyBorder="1" applyAlignment="1">
      <alignment vertical="top" wrapText="1"/>
    </xf>
    <xf numFmtId="164" fontId="1" fillId="0" borderId="6" xfId="0" applyNumberFormat="1" applyFont="1" applyBorder="1" applyAlignment="1">
      <alignment vertical="top" wrapText="1"/>
    </xf>
    <xf numFmtId="0" fontId="1" fillId="0" borderId="7" xfId="0" applyNumberFormat="1" applyFont="1" applyBorder="1" applyAlignment="1">
      <alignment vertical="top" wrapText="1"/>
    </xf>
    <xf numFmtId="165" fontId="1" fillId="0" borderId="7" xfId="0" applyNumberFormat="1" applyFont="1" applyBorder="1" applyAlignment="1">
      <alignment vertical="top" wrapText="1"/>
    </xf>
    <xf numFmtId="0" fontId="9" fillId="3" borderId="8" xfId="0" applyNumberFormat="1" applyFont="1" applyFill="1" applyBorder="1" applyAlignment="1">
      <alignment vertical="top" wrapText="1"/>
    </xf>
    <xf numFmtId="164" fontId="1" fillId="0" borderId="9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65" fontId="1" fillId="0" borderId="3" xfId="0" applyNumberFormat="1" applyFont="1" applyBorder="1" applyAlignment="1">
      <alignment vertical="top" wrapText="1"/>
    </xf>
    <xf numFmtId="165" fontId="1" fillId="0" borderId="9" xfId="0" applyNumberFormat="1" applyFont="1" applyBorder="1" applyAlignment="1">
      <alignment vertical="top" wrapText="1"/>
    </xf>
    <xf numFmtId="166" fontId="1" fillId="0" borderId="3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FEFB66"/>
      <rgbColor rgb="FF88F94E"/>
      <rgbColor rgb="FFED220B"/>
      <rgbColor rgb="FF00A1FE"/>
      <rgbColor rgb="FFF8BA00"/>
      <rgbColor rgb="FF017000"/>
      <rgbColor rgb="FF0075B9"/>
      <rgbColor rgb="FF3F3F3F"/>
      <rgbColor rgb="FFDBDBDB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298450</xdr:colOff>
      <xdr:row>1</xdr:row>
      <xdr:rowOff>387773</xdr:rowOff>
    </xdr:from>
    <xdr:to>
      <xdr:col>5</xdr:col>
      <xdr:colOff>69594</xdr:colOff>
      <xdr:row>16</xdr:row>
      <xdr:rowOff>188342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306050" y="1264073"/>
          <a:ext cx="3504944" cy="719196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3800"/>
            </a:spcBef>
            <a:spcAft>
              <a:spcPts val="0"/>
            </a:spcAft>
            <a:buClrTx/>
            <a:buSzTx/>
            <a:buFontTx/>
            <a:buNone/>
            <a:tabLst/>
            <a:defRPr sz="2400" b="0" i="0" u="none" strike="noStrike" cap="none" spc="0" baseline="0">
              <a:solidFill>
                <a:srgbClr val="000000"/>
              </a:solidFill>
              <a:uFillTx/>
              <a:latin typeface="SF Pro Text Bold"/>
              <a:ea typeface="SF Pro Text Bold"/>
              <a:cs typeface="SF Pro Text Bold"/>
              <a:sym typeface="SF Pro Text Bold"/>
            </a:defRPr>
          </a:pPr>
          <a:r>
            <a:rPr sz="2400" b="0" i="0" u="none" strike="noStrike" cap="none" spc="0" baseline="0">
              <a:solidFill>
                <a:srgbClr val="000000"/>
              </a:solidFill>
              <a:uFillTx/>
              <a:latin typeface="+mj-lt"/>
              <a:ea typeface="SF Pro Text Bold"/>
              <a:cs typeface="SF Pro Text Bold"/>
              <a:sym typeface="SF Pro Text Bold"/>
            </a:rPr>
            <a:t>*Fill-in your variables in the </a:t>
          </a:r>
          <a:r>
            <a:rPr sz="2400" b="1" i="0" u="none" strike="noStrike" cap="none" spc="0" baseline="0">
              <a:solidFill>
                <a:schemeClr val="accent4">
                  <a:lumMod val="60000"/>
                  <a:lumOff val="40000"/>
                </a:schemeClr>
              </a:solidFill>
              <a:uFillTx/>
              <a:latin typeface="+mj-lt"/>
              <a:ea typeface="SF Pro Text Bold"/>
              <a:cs typeface="SF Pro Text Bold"/>
              <a:sym typeface="SF Pro Text Bold"/>
            </a:rPr>
            <a:t>YELLOW</a:t>
          </a:r>
          <a:r>
            <a:rPr sz="2400" b="0" i="0" u="none" strike="noStrike" cap="none" spc="0" baseline="0">
              <a:solidFill>
                <a:srgbClr val="000000"/>
              </a:solidFill>
              <a:uFillTx/>
              <a:latin typeface="+mj-lt"/>
              <a:ea typeface="SF Pro Text Bold"/>
              <a:cs typeface="SF Pro Text Bold"/>
              <a:sym typeface="SF Pro Text Bold"/>
            </a:rPr>
            <a:t> values column.</a:t>
          </a:r>
        </a:p>
        <a:p>
          <a:pPr marL="0" marR="0" indent="0" algn="l" defTabSz="457200" latinLnBrk="0">
            <a:lnSpc>
              <a:spcPct val="100000"/>
            </a:lnSpc>
            <a:spcBef>
              <a:spcPts val="3800"/>
            </a:spcBef>
            <a:spcAft>
              <a:spcPts val="0"/>
            </a:spcAft>
            <a:buClrTx/>
            <a:buSzTx/>
            <a:buFontTx/>
            <a:buNone/>
            <a:tabLst/>
            <a:defRPr sz="2400" b="0" i="0" u="none" strike="noStrike" cap="none" spc="0" baseline="0">
              <a:solidFill>
                <a:srgbClr val="000000"/>
              </a:solidFill>
              <a:uFillTx/>
              <a:latin typeface="SF Pro Text Bold"/>
              <a:ea typeface="SF Pro Text Bold"/>
              <a:cs typeface="SF Pro Text Bold"/>
              <a:sym typeface="SF Pro Text Bold"/>
            </a:defRPr>
          </a:pPr>
          <a:r>
            <a:rPr sz="2400" b="0" i="0" u="none" strike="noStrike" cap="none" spc="0" baseline="0">
              <a:solidFill>
                <a:srgbClr val="000000"/>
              </a:solidFill>
              <a:uFillTx/>
              <a:latin typeface="+mj-lt"/>
              <a:ea typeface="SF Pro Text Bold"/>
              <a:cs typeface="SF Pro Text Bold"/>
              <a:sym typeface="SF Pro Text Bold"/>
            </a:rPr>
            <a:t>Calculations are in the </a:t>
          </a:r>
          <a:r>
            <a:rPr sz="2400" b="1" i="0" u="none" strike="noStrike" cap="none" spc="0" baseline="0">
              <a:solidFill>
                <a:schemeClr val="accent3">
                  <a:lumMod val="60000"/>
                  <a:lumOff val="40000"/>
                </a:schemeClr>
              </a:solidFill>
              <a:uFillTx/>
              <a:latin typeface="+mj-lt"/>
              <a:ea typeface="SF Pro Text Bold"/>
              <a:cs typeface="SF Pro Text Bold"/>
              <a:sym typeface="SF Pro Text Bold"/>
            </a:rPr>
            <a:t>GREEN</a:t>
          </a:r>
          <a:r>
            <a:rPr sz="2400" b="0" i="0" u="none" strike="noStrike" cap="none" spc="0" baseline="0">
              <a:solidFill>
                <a:srgbClr val="000000"/>
              </a:solidFill>
              <a:uFillTx/>
              <a:latin typeface="+mj-lt"/>
              <a:ea typeface="SF Pro Text Bold"/>
              <a:cs typeface="SF Pro Text Bold"/>
              <a:sym typeface="SF Pro Text Bold"/>
            </a:rPr>
            <a:t> values column.</a:t>
          </a:r>
        </a:p>
        <a:p>
          <a:pPr marL="0" marR="0" indent="0" algn="l" defTabSz="457200" latinLnBrk="0">
            <a:lnSpc>
              <a:spcPct val="100000"/>
            </a:lnSpc>
            <a:spcBef>
              <a:spcPts val="3800"/>
            </a:spcBef>
            <a:spcAft>
              <a:spcPts val="0"/>
            </a:spcAft>
            <a:buClrTx/>
            <a:buSzTx/>
            <a:buFontTx/>
            <a:buNone/>
            <a:tabLst/>
            <a:defRPr sz="2400" b="0" i="0" u="none" strike="noStrike" cap="none" spc="0" baseline="0">
              <a:solidFill>
                <a:srgbClr val="000000"/>
              </a:solidFill>
              <a:uFillTx/>
              <a:latin typeface="SF Pro Text Bold"/>
              <a:ea typeface="SF Pro Text Bold"/>
              <a:cs typeface="SF Pro Text Bold"/>
              <a:sym typeface="SF Pro Text Bold"/>
            </a:defRPr>
          </a:pPr>
          <a:r>
            <a:rPr sz="2400" b="0" i="0" u="none" strike="noStrike" cap="none" spc="0" baseline="0">
              <a:solidFill>
                <a:srgbClr val="000000"/>
              </a:solidFill>
              <a:uFillTx/>
              <a:latin typeface="+mj-lt"/>
              <a:ea typeface="SF Pro Text Bold"/>
              <a:cs typeface="SF Pro Text Bold"/>
              <a:sym typeface="SF Pro Text Bold"/>
            </a:rPr>
            <a:t>Calculations in the </a:t>
          </a:r>
          <a:r>
            <a:rPr sz="2400" b="1" i="0" u="none" strike="noStrike" cap="none" spc="0" baseline="0">
              <a:solidFill>
                <a:schemeClr val="accent5">
                  <a:lumMod val="60000"/>
                  <a:lumOff val="40000"/>
                </a:schemeClr>
              </a:solidFill>
              <a:uFillTx/>
              <a:latin typeface="+mj-lt"/>
              <a:ea typeface="SF Pro Text Bold"/>
              <a:cs typeface="SF Pro Text Bold"/>
              <a:sym typeface="SF Pro Text Bold"/>
            </a:rPr>
            <a:t>RED</a:t>
          </a:r>
          <a:r>
            <a:rPr sz="2400" b="0" i="0" u="none" strike="noStrike" cap="none" spc="0" baseline="0">
              <a:solidFill>
                <a:srgbClr val="000000"/>
              </a:solidFill>
              <a:uFillTx/>
              <a:latin typeface="+mj-lt"/>
              <a:ea typeface="SF Pro Text Bold"/>
              <a:cs typeface="SF Pro Text Bold"/>
              <a:sym typeface="SF Pro Text Bold"/>
            </a:rPr>
            <a:t> values column need your attention.</a:t>
          </a:r>
        </a:p>
        <a:p>
          <a:pPr marL="0" marR="0" indent="0" algn="l" defTabSz="457200" latinLnBrk="0">
            <a:lnSpc>
              <a:spcPct val="100000"/>
            </a:lnSpc>
            <a:spcBef>
              <a:spcPts val="3800"/>
            </a:spcBef>
            <a:spcAft>
              <a:spcPts val="0"/>
            </a:spcAft>
            <a:buClrTx/>
            <a:buSzTx/>
            <a:buFontTx/>
            <a:buNone/>
            <a:tabLst/>
            <a:defRPr sz="2400" b="0" i="0" u="none" strike="noStrike" cap="none" spc="0" baseline="0">
              <a:solidFill>
                <a:srgbClr val="000000"/>
              </a:solidFill>
              <a:uFillTx/>
              <a:latin typeface="SF Pro Text Bold"/>
              <a:ea typeface="SF Pro Text Bold"/>
              <a:cs typeface="SF Pro Text Bold"/>
              <a:sym typeface="SF Pro Text Bold"/>
            </a:defRPr>
          </a:pPr>
          <a:r>
            <a:rPr sz="2400" b="0" i="0" u="none" strike="noStrike" cap="none" spc="0" baseline="0">
              <a:solidFill>
                <a:srgbClr val="000000"/>
              </a:solidFill>
              <a:uFillTx/>
              <a:latin typeface="+mj-lt"/>
              <a:ea typeface="SF Pro Text Bold"/>
              <a:cs typeface="SF Pro Text Bold"/>
              <a:sym typeface="SF Pro Text Bold"/>
            </a:rPr>
            <a:t>Calculation in</a:t>
          </a:r>
          <a:r>
            <a:rPr sz="2400" b="0" i="0" u="none" strike="noStrike" cap="none" spc="0" baseline="0">
              <a:solidFill>
                <a:schemeClr val="accent1">
                  <a:lumMod val="60000"/>
                  <a:lumOff val="40000"/>
                </a:schemeClr>
              </a:solidFill>
              <a:uFillTx/>
              <a:latin typeface="+mj-lt"/>
              <a:ea typeface="SF Pro Text Bold"/>
              <a:cs typeface="SF Pro Text Bold"/>
              <a:sym typeface="SF Pro Text Bold"/>
            </a:rPr>
            <a:t> </a:t>
          </a:r>
          <a:r>
            <a:rPr sz="2400" b="1" i="0" u="none" strike="noStrike" cap="none" spc="0" baseline="0">
              <a:solidFill>
                <a:schemeClr val="accent1">
                  <a:lumMod val="60000"/>
                  <a:lumOff val="40000"/>
                </a:schemeClr>
              </a:solidFill>
              <a:uFillTx/>
              <a:latin typeface="+mj-lt"/>
              <a:ea typeface="SF Pro Text Bold"/>
              <a:cs typeface="SF Pro Text Bold"/>
              <a:sym typeface="SF Pro Text Bold"/>
            </a:rPr>
            <a:t>BLUE</a:t>
          </a:r>
          <a:r>
            <a:rPr sz="2400" b="0" i="0" u="none" strike="noStrike" cap="none" spc="0" baseline="0">
              <a:solidFill>
                <a:schemeClr val="accent1">
                  <a:lumMod val="60000"/>
                  <a:lumOff val="40000"/>
                </a:schemeClr>
              </a:solidFill>
              <a:uFillTx/>
              <a:latin typeface="+mj-lt"/>
              <a:ea typeface="SF Pro Text Bold"/>
              <a:cs typeface="SF Pro Text Bold"/>
              <a:sym typeface="SF Pro Text Bold"/>
            </a:rPr>
            <a:t> </a:t>
          </a:r>
          <a:r>
            <a:rPr sz="2400" b="0" i="0" u="none" strike="noStrike" cap="none" spc="0" baseline="0">
              <a:solidFill>
                <a:srgbClr val="000000"/>
              </a:solidFill>
              <a:uFillTx/>
              <a:latin typeface="+mj-lt"/>
              <a:ea typeface="SF Pro Text Bold"/>
              <a:cs typeface="SF Pro Text Bold"/>
              <a:sym typeface="SF Pro Text Bold"/>
            </a:rPr>
            <a:t>is your current Retirement Plan BALANCE …</a:t>
          </a:r>
        </a:p>
        <a:p>
          <a:pPr marL="0" marR="0" indent="0" algn="l" defTabSz="457200" latinLnBrk="0">
            <a:lnSpc>
              <a:spcPct val="100000"/>
            </a:lnSpc>
            <a:spcBef>
              <a:spcPts val="3800"/>
            </a:spcBef>
            <a:spcAft>
              <a:spcPts val="0"/>
            </a:spcAft>
            <a:buClrTx/>
            <a:buSzTx/>
            <a:buFontTx/>
            <a:buNone/>
            <a:tabLst/>
            <a:defRPr sz="2400" b="0" i="0" u="none" strike="noStrike" cap="none" spc="0" baseline="0">
              <a:solidFill>
                <a:schemeClr val="accent1">
                  <a:lumOff val="-13575"/>
                </a:schemeClr>
              </a:solidFill>
              <a:uFillTx/>
              <a:latin typeface="SF Pro Text Bold"/>
              <a:ea typeface="SF Pro Text Bold"/>
              <a:cs typeface="SF Pro Text Bold"/>
              <a:sym typeface="SF Pro Text Bold"/>
            </a:defRPr>
          </a:pPr>
          <a:r>
            <a:rPr sz="2400" b="0" i="0" u="none" strike="noStrike" cap="none" spc="0" baseline="0">
              <a:solidFill>
                <a:schemeClr val="accent1">
                  <a:lumMod val="60000"/>
                  <a:lumOff val="40000"/>
                </a:schemeClr>
              </a:solidFill>
              <a:uFillTx/>
              <a:latin typeface="+mj-lt"/>
              <a:ea typeface="SF Pro Text Bold"/>
              <a:cs typeface="SF Pro Text Bold"/>
              <a:sym typeface="SF Pro Text Bold"/>
            </a:rPr>
            <a:t>Is it + or -? If minus (-) you need to adjust your plan!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8"/>
  <sheetViews>
    <sheetView showGridLines="0" tabSelected="1" workbookViewId="0">
      <pane ySplit="2" topLeftCell="A3" activePane="bottomLeft" state="frozen"/>
      <selection pane="bottomLeft" activeCell="A9" sqref="A9"/>
    </sheetView>
  </sheetViews>
  <sheetFormatPr baseColWidth="10" defaultColWidth="16.33203125" defaultRowHeight="20" customHeight="1" x14ac:dyDescent="0.15"/>
  <cols>
    <col min="1" max="1" width="102.33203125" style="1" customWidth="1"/>
    <col min="2" max="2" width="29" style="1" customWidth="1"/>
    <col min="3" max="256" width="16.33203125" style="1" customWidth="1"/>
  </cols>
  <sheetData>
    <row r="1" spans="1:2" ht="69" customHeight="1" x14ac:dyDescent="0.15">
      <c r="A1" s="7" t="s">
        <v>0</v>
      </c>
      <c r="B1" s="7"/>
    </row>
    <row r="2" spans="1:2" ht="31.25" customHeight="1" x14ac:dyDescent="0.25">
      <c r="A2" s="8" t="s">
        <v>1</v>
      </c>
      <c r="B2" s="9" t="s">
        <v>2</v>
      </c>
    </row>
    <row r="3" spans="1:2" ht="29.25" customHeight="1" x14ac:dyDescent="0.15">
      <c r="A3" s="16" t="s">
        <v>3</v>
      </c>
      <c r="B3" s="17">
        <v>50000</v>
      </c>
    </row>
    <row r="4" spans="1:2" ht="27.25" customHeight="1" x14ac:dyDescent="0.15">
      <c r="A4" s="18" t="s">
        <v>4</v>
      </c>
      <c r="B4" s="19">
        <v>25000</v>
      </c>
    </row>
    <row r="5" spans="1:2" ht="27.25" customHeight="1" x14ac:dyDescent="0.15">
      <c r="A5" s="18" t="s">
        <v>5</v>
      </c>
      <c r="B5" s="19">
        <v>7500</v>
      </c>
    </row>
    <row r="6" spans="1:2" ht="46.25" customHeight="1" x14ac:dyDescent="0.15">
      <c r="A6" s="20" t="s">
        <v>22</v>
      </c>
      <c r="B6" s="21">
        <v>0.06</v>
      </c>
    </row>
    <row r="7" spans="1:2" ht="46.25" customHeight="1" x14ac:dyDescent="0.15">
      <c r="A7" s="20" t="s">
        <v>23</v>
      </c>
      <c r="B7" s="21">
        <v>0.03</v>
      </c>
    </row>
    <row r="8" spans="1:2" ht="65.25" customHeight="1" x14ac:dyDescent="0.15">
      <c r="A8" s="20" t="s">
        <v>24</v>
      </c>
      <c r="B8" s="21">
        <v>0.05</v>
      </c>
    </row>
    <row r="9" spans="1:2" ht="27.25" customHeight="1" x14ac:dyDescent="0.15">
      <c r="A9" s="18" t="s">
        <v>6</v>
      </c>
      <c r="B9" s="22">
        <v>30</v>
      </c>
    </row>
    <row r="10" spans="1:2" ht="27.25" customHeight="1" x14ac:dyDescent="0.15">
      <c r="A10" s="10" t="s">
        <v>7</v>
      </c>
      <c r="B10" s="11">
        <f>B3*0.7</f>
        <v>35000</v>
      </c>
    </row>
    <row r="11" spans="1:2" ht="46.25" customHeight="1" x14ac:dyDescent="0.15">
      <c r="A11" s="10" t="s">
        <v>25</v>
      </c>
      <c r="B11" s="11">
        <f>B3*0.4</f>
        <v>20000</v>
      </c>
    </row>
    <row r="12" spans="1:2" ht="65.25" customHeight="1" x14ac:dyDescent="0.15">
      <c r="A12" s="12" t="s">
        <v>26</v>
      </c>
      <c r="B12" s="13">
        <f>B3*0.3</f>
        <v>15000</v>
      </c>
    </row>
    <row r="13" spans="1:2" ht="46.25" customHeight="1" x14ac:dyDescent="0.15">
      <c r="A13" s="14" t="s">
        <v>27</v>
      </c>
      <c r="B13" s="15">
        <f>B5/B3</f>
        <v>0.15</v>
      </c>
    </row>
    <row r="14" spans="1:2" ht="27.25" customHeight="1" x14ac:dyDescent="0.15">
      <c r="A14" s="10" t="s">
        <v>8</v>
      </c>
      <c r="B14" s="11">
        <f>INDEX('Pre-Retirement Values'!E3:E92,MATCH(B9,'Pre-Retirement Values'!$A3:$A92,0))</f>
        <v>736523.67593698832</v>
      </c>
    </row>
    <row r="15" spans="1:2" ht="46.25" customHeight="1" x14ac:dyDescent="0.15">
      <c r="A15" s="10" t="s">
        <v>9</v>
      </c>
      <c r="B15" s="11">
        <f>B14*(1/(1+B7))^B9</f>
        <v>303438.00255602354</v>
      </c>
    </row>
    <row r="16" spans="1:2" ht="27.25" customHeight="1" x14ac:dyDescent="0.15">
      <c r="A16" s="12" t="s">
        <v>10</v>
      </c>
      <c r="B16" s="13">
        <f>(B15*B8)</f>
        <v>15171.900127801178</v>
      </c>
    </row>
    <row r="17" spans="1:2" ht="27.25" customHeight="1" x14ac:dyDescent="0.15">
      <c r="A17" s="10" t="s">
        <v>11</v>
      </c>
      <c r="B17" s="23">
        <f>INDEX(Distributions!$A3:$A89,MATCH(0,Distributions!B3:B89,-1))+1</f>
        <v>31</v>
      </c>
    </row>
    <row r="18" spans="1:2" ht="65.25" customHeight="1" x14ac:dyDescent="0.15">
      <c r="A18" s="24" t="s">
        <v>12</v>
      </c>
      <c r="B18" s="25">
        <f>B16-B12</f>
        <v>171.90012780117831</v>
      </c>
    </row>
  </sheetData>
  <mergeCells count="1">
    <mergeCell ref="A1:B1"/>
  </mergeCell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92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G72" sqref="G72"/>
    </sheetView>
  </sheetViews>
  <sheetFormatPr baseColWidth="10" defaultColWidth="16.33203125" defaultRowHeight="20" customHeight="1" x14ac:dyDescent="0.15"/>
  <cols>
    <col min="1" max="3" width="16.33203125" style="2" customWidth="1"/>
    <col min="4" max="4" width="18.1640625" style="2" customWidth="1"/>
    <col min="5" max="256" width="16.33203125" style="2" customWidth="1"/>
  </cols>
  <sheetData>
    <row r="1" spans="1:5" ht="27.75" customHeight="1" x14ac:dyDescent="0.15">
      <c r="A1" s="26" t="s">
        <v>13</v>
      </c>
      <c r="B1" s="26"/>
      <c r="C1" s="26"/>
      <c r="D1" s="26"/>
      <c r="E1" s="26"/>
    </row>
    <row r="2" spans="1:5" ht="32" customHeight="1" x14ac:dyDescent="0.15">
      <c r="A2" s="27" t="s">
        <v>14</v>
      </c>
      <c r="B2" s="27" t="s">
        <v>15</v>
      </c>
      <c r="C2" s="27" t="s">
        <v>16</v>
      </c>
      <c r="D2" s="27" t="s">
        <v>17</v>
      </c>
      <c r="E2" s="27" t="s">
        <v>18</v>
      </c>
    </row>
    <row r="3" spans="1:5" ht="20.25" customHeight="1" x14ac:dyDescent="0.15">
      <c r="A3" s="28">
        <v>0</v>
      </c>
      <c r="B3" s="29">
        <f>'Retirement Savings Calculator -'!B4</f>
        <v>25000</v>
      </c>
      <c r="C3" s="30">
        <v>0</v>
      </c>
      <c r="D3" s="31">
        <f>B3</f>
        <v>25000</v>
      </c>
      <c r="E3" s="31">
        <f>D3</f>
        <v>25000</v>
      </c>
    </row>
    <row r="4" spans="1:5" ht="20" customHeight="1" x14ac:dyDescent="0.15">
      <c r="A4" s="32">
        <v>1</v>
      </c>
      <c r="B4" s="33">
        <f>'Retirement Savings Calculator -'!B4</f>
        <v>25000</v>
      </c>
      <c r="C4" s="34">
        <f>'Retirement Savings Calculator -'!B5</f>
        <v>7500</v>
      </c>
      <c r="D4" s="35">
        <f>B4*(1+'Retirement Savings Calculator -'!B$6)</f>
        <v>26500</v>
      </c>
      <c r="E4" s="35">
        <f t="shared" ref="E4:E35" si="0">C4+D4</f>
        <v>34000</v>
      </c>
    </row>
    <row r="5" spans="1:5" ht="20" customHeight="1" x14ac:dyDescent="0.15">
      <c r="A5" s="32">
        <v>2</v>
      </c>
      <c r="B5" s="36">
        <f t="shared" ref="B5:B36" si="1">E4</f>
        <v>34000</v>
      </c>
      <c r="C5" s="34">
        <f t="shared" ref="C5:C36" si="2">C4</f>
        <v>7500</v>
      </c>
      <c r="D5" s="35">
        <f>B5*(1+'Retirement Savings Calculator -'!B$6)</f>
        <v>36040</v>
      </c>
      <c r="E5" s="35">
        <f t="shared" si="0"/>
        <v>43540</v>
      </c>
    </row>
    <row r="6" spans="1:5" ht="20" customHeight="1" x14ac:dyDescent="0.15">
      <c r="A6" s="32">
        <v>3</v>
      </c>
      <c r="B6" s="36">
        <f t="shared" si="1"/>
        <v>43540</v>
      </c>
      <c r="C6" s="34">
        <f t="shared" si="2"/>
        <v>7500</v>
      </c>
      <c r="D6" s="35">
        <f>B6*(1+'Retirement Savings Calculator -'!B$6)</f>
        <v>46152.4</v>
      </c>
      <c r="E6" s="35">
        <f t="shared" si="0"/>
        <v>53652.4</v>
      </c>
    </row>
    <row r="7" spans="1:5" ht="20" customHeight="1" x14ac:dyDescent="0.15">
      <c r="A7" s="32">
        <v>4</v>
      </c>
      <c r="B7" s="36">
        <f t="shared" si="1"/>
        <v>53652.4</v>
      </c>
      <c r="C7" s="34">
        <f t="shared" si="2"/>
        <v>7500</v>
      </c>
      <c r="D7" s="35">
        <f>B7*(1+'Retirement Savings Calculator -'!B$6)</f>
        <v>56871.544000000002</v>
      </c>
      <c r="E7" s="35">
        <f t="shared" si="0"/>
        <v>64371.544000000002</v>
      </c>
    </row>
    <row r="8" spans="1:5" ht="20" customHeight="1" x14ac:dyDescent="0.15">
      <c r="A8" s="32">
        <v>5</v>
      </c>
      <c r="B8" s="36">
        <f t="shared" si="1"/>
        <v>64371.544000000002</v>
      </c>
      <c r="C8" s="34">
        <f t="shared" si="2"/>
        <v>7500</v>
      </c>
      <c r="D8" s="35">
        <f>B8*(1+'Retirement Savings Calculator -'!B$6)</f>
        <v>68233.836640000009</v>
      </c>
      <c r="E8" s="35">
        <f t="shared" si="0"/>
        <v>75733.836640000009</v>
      </c>
    </row>
    <row r="9" spans="1:5" ht="20" customHeight="1" x14ac:dyDescent="0.15">
      <c r="A9" s="32">
        <v>6</v>
      </c>
      <c r="B9" s="36">
        <f t="shared" si="1"/>
        <v>75733.836640000009</v>
      </c>
      <c r="C9" s="34">
        <f t="shared" si="2"/>
        <v>7500</v>
      </c>
      <c r="D9" s="35">
        <f>B9*(1+'Retirement Savings Calculator -'!B$6)</f>
        <v>80277.866838400019</v>
      </c>
      <c r="E9" s="35">
        <f t="shared" si="0"/>
        <v>87777.866838400019</v>
      </c>
    </row>
    <row r="10" spans="1:5" ht="20" customHeight="1" x14ac:dyDescent="0.15">
      <c r="A10" s="32">
        <v>7</v>
      </c>
      <c r="B10" s="36">
        <f t="shared" si="1"/>
        <v>87777.866838400019</v>
      </c>
      <c r="C10" s="34">
        <f t="shared" si="2"/>
        <v>7500</v>
      </c>
      <c r="D10" s="35">
        <f>B10*(1+'Retirement Savings Calculator -'!B$6)</f>
        <v>93044.538848704018</v>
      </c>
      <c r="E10" s="35">
        <f t="shared" si="0"/>
        <v>100544.53884870402</v>
      </c>
    </row>
    <row r="11" spans="1:5" ht="20" customHeight="1" x14ac:dyDescent="0.15">
      <c r="A11" s="32">
        <v>8</v>
      </c>
      <c r="B11" s="36">
        <f t="shared" si="1"/>
        <v>100544.53884870402</v>
      </c>
      <c r="C11" s="34">
        <f t="shared" si="2"/>
        <v>7500</v>
      </c>
      <c r="D11" s="35">
        <f>B11*(1+'Retirement Savings Calculator -'!B$6)</f>
        <v>106577.21117962626</v>
      </c>
      <c r="E11" s="35">
        <f t="shared" si="0"/>
        <v>114077.21117962626</v>
      </c>
    </row>
    <row r="12" spans="1:5" ht="20" customHeight="1" x14ac:dyDescent="0.15">
      <c r="A12" s="32">
        <v>9</v>
      </c>
      <c r="B12" s="36">
        <f t="shared" si="1"/>
        <v>114077.21117962626</v>
      </c>
      <c r="C12" s="34">
        <f t="shared" si="2"/>
        <v>7500</v>
      </c>
      <c r="D12" s="35">
        <f>B12*(1+'Retirement Savings Calculator -'!B$6)</f>
        <v>120921.84385040385</v>
      </c>
      <c r="E12" s="35">
        <f t="shared" si="0"/>
        <v>128421.84385040385</v>
      </c>
    </row>
    <row r="13" spans="1:5" ht="20" customHeight="1" x14ac:dyDescent="0.15">
      <c r="A13" s="32">
        <v>10</v>
      </c>
      <c r="B13" s="36">
        <f t="shared" si="1"/>
        <v>128421.84385040385</v>
      </c>
      <c r="C13" s="34">
        <f t="shared" si="2"/>
        <v>7500</v>
      </c>
      <c r="D13" s="35">
        <f>B13*(1+'Retirement Savings Calculator -'!B$6)</f>
        <v>136127.15448142809</v>
      </c>
      <c r="E13" s="35">
        <f t="shared" si="0"/>
        <v>143627.15448142809</v>
      </c>
    </row>
    <row r="14" spans="1:5" ht="20" customHeight="1" x14ac:dyDescent="0.15">
      <c r="A14" s="32">
        <v>11</v>
      </c>
      <c r="B14" s="36">
        <f t="shared" si="1"/>
        <v>143627.15448142809</v>
      </c>
      <c r="C14" s="34">
        <f t="shared" si="2"/>
        <v>7500</v>
      </c>
      <c r="D14" s="35">
        <f>B14*(1+'Retirement Savings Calculator -'!B$6)</f>
        <v>152244.7837503138</v>
      </c>
      <c r="E14" s="35">
        <f t="shared" si="0"/>
        <v>159744.7837503138</v>
      </c>
    </row>
    <row r="15" spans="1:5" ht="20" customHeight="1" x14ac:dyDescent="0.15">
      <c r="A15" s="32">
        <v>12</v>
      </c>
      <c r="B15" s="36">
        <f t="shared" si="1"/>
        <v>159744.7837503138</v>
      </c>
      <c r="C15" s="34">
        <f t="shared" si="2"/>
        <v>7500</v>
      </c>
      <c r="D15" s="35">
        <f>B15*(1+'Retirement Savings Calculator -'!B$6)</f>
        <v>169329.47077533262</v>
      </c>
      <c r="E15" s="35">
        <f t="shared" si="0"/>
        <v>176829.47077533262</v>
      </c>
    </row>
    <row r="16" spans="1:5" ht="20" customHeight="1" x14ac:dyDescent="0.15">
      <c r="A16" s="32">
        <v>13</v>
      </c>
      <c r="B16" s="36">
        <f t="shared" si="1"/>
        <v>176829.47077533262</v>
      </c>
      <c r="C16" s="34">
        <f t="shared" si="2"/>
        <v>7500</v>
      </c>
      <c r="D16" s="35">
        <f>B16*(1+'Retirement Savings Calculator -'!B$6)</f>
        <v>187439.23902185258</v>
      </c>
      <c r="E16" s="35">
        <f t="shared" si="0"/>
        <v>194939.23902185258</v>
      </c>
    </row>
    <row r="17" spans="1:5" ht="20" customHeight="1" x14ac:dyDescent="0.15">
      <c r="A17" s="32">
        <v>14</v>
      </c>
      <c r="B17" s="36">
        <f t="shared" si="1"/>
        <v>194939.23902185258</v>
      </c>
      <c r="C17" s="34">
        <f t="shared" si="2"/>
        <v>7500</v>
      </c>
      <c r="D17" s="35">
        <f>B17*(1+'Retirement Savings Calculator -'!B$6)</f>
        <v>206635.59336316376</v>
      </c>
      <c r="E17" s="35">
        <f t="shared" si="0"/>
        <v>214135.59336316376</v>
      </c>
    </row>
    <row r="18" spans="1:5" ht="20" customHeight="1" x14ac:dyDescent="0.15">
      <c r="A18" s="32">
        <v>15</v>
      </c>
      <c r="B18" s="36">
        <f t="shared" si="1"/>
        <v>214135.59336316376</v>
      </c>
      <c r="C18" s="34">
        <f t="shared" si="2"/>
        <v>7500</v>
      </c>
      <c r="D18" s="35">
        <f>B18*(1+'Retirement Savings Calculator -'!B$6)</f>
        <v>226983.7289649536</v>
      </c>
      <c r="E18" s="35">
        <f t="shared" si="0"/>
        <v>234483.7289649536</v>
      </c>
    </row>
    <row r="19" spans="1:5" ht="20" customHeight="1" x14ac:dyDescent="0.15">
      <c r="A19" s="32">
        <v>16</v>
      </c>
      <c r="B19" s="36">
        <f t="shared" si="1"/>
        <v>234483.7289649536</v>
      </c>
      <c r="C19" s="34">
        <f t="shared" si="2"/>
        <v>7500</v>
      </c>
      <c r="D19" s="35">
        <f>B19*(1+'Retirement Savings Calculator -'!B$6)</f>
        <v>248552.75270285082</v>
      </c>
      <c r="E19" s="35">
        <f t="shared" si="0"/>
        <v>256052.75270285082</v>
      </c>
    </row>
    <row r="20" spans="1:5" ht="20" customHeight="1" x14ac:dyDescent="0.15">
      <c r="A20" s="32">
        <v>17</v>
      </c>
      <c r="B20" s="36">
        <f t="shared" si="1"/>
        <v>256052.75270285082</v>
      </c>
      <c r="C20" s="34">
        <f t="shared" si="2"/>
        <v>7500</v>
      </c>
      <c r="D20" s="35">
        <f>B20*(1+'Retirement Savings Calculator -'!B$6)</f>
        <v>271415.91786502191</v>
      </c>
      <c r="E20" s="35">
        <f t="shared" si="0"/>
        <v>278915.91786502191</v>
      </c>
    </row>
    <row r="21" spans="1:5" ht="20" customHeight="1" x14ac:dyDescent="0.15">
      <c r="A21" s="32">
        <v>18</v>
      </c>
      <c r="B21" s="36">
        <f t="shared" si="1"/>
        <v>278915.91786502191</v>
      </c>
      <c r="C21" s="34">
        <f t="shared" si="2"/>
        <v>7500</v>
      </c>
      <c r="D21" s="35">
        <f>B21*(1+'Retirement Savings Calculator -'!B$6)</f>
        <v>295650.87293692323</v>
      </c>
      <c r="E21" s="35">
        <f t="shared" si="0"/>
        <v>303150.87293692323</v>
      </c>
    </row>
    <row r="22" spans="1:5" ht="20" customHeight="1" x14ac:dyDescent="0.15">
      <c r="A22" s="32">
        <v>19</v>
      </c>
      <c r="B22" s="36">
        <f t="shared" si="1"/>
        <v>303150.87293692323</v>
      </c>
      <c r="C22" s="34">
        <f t="shared" si="2"/>
        <v>7500</v>
      </c>
      <c r="D22" s="35">
        <f>B22*(1+'Retirement Savings Calculator -'!B$6)</f>
        <v>321339.92531313864</v>
      </c>
      <c r="E22" s="35">
        <f t="shared" si="0"/>
        <v>328839.92531313864</v>
      </c>
    </row>
    <row r="23" spans="1:5" ht="20" customHeight="1" x14ac:dyDescent="0.15">
      <c r="A23" s="32">
        <v>20</v>
      </c>
      <c r="B23" s="36">
        <f t="shared" si="1"/>
        <v>328839.92531313864</v>
      </c>
      <c r="C23" s="34">
        <f t="shared" si="2"/>
        <v>7500</v>
      </c>
      <c r="D23" s="35">
        <f>B23*(1+'Retirement Savings Calculator -'!B$6)</f>
        <v>348570.32083192695</v>
      </c>
      <c r="E23" s="35">
        <f t="shared" si="0"/>
        <v>356070.32083192695</v>
      </c>
    </row>
    <row r="24" spans="1:5" ht="20" customHeight="1" x14ac:dyDescent="0.15">
      <c r="A24" s="32">
        <v>21</v>
      </c>
      <c r="B24" s="36">
        <f t="shared" si="1"/>
        <v>356070.32083192695</v>
      </c>
      <c r="C24" s="34">
        <f t="shared" si="2"/>
        <v>7500</v>
      </c>
      <c r="D24" s="35">
        <f>B24*(1+'Retirement Savings Calculator -'!B$6)</f>
        <v>377434.54008184257</v>
      </c>
      <c r="E24" s="35">
        <f t="shared" si="0"/>
        <v>384934.54008184257</v>
      </c>
    </row>
    <row r="25" spans="1:5" ht="20" customHeight="1" x14ac:dyDescent="0.15">
      <c r="A25" s="32">
        <v>22</v>
      </c>
      <c r="B25" s="36">
        <f t="shared" si="1"/>
        <v>384934.54008184257</v>
      </c>
      <c r="C25" s="34">
        <f t="shared" si="2"/>
        <v>7500</v>
      </c>
      <c r="D25" s="35">
        <f>B25*(1+'Retirement Savings Calculator -'!B$6)</f>
        <v>408030.61248675315</v>
      </c>
      <c r="E25" s="35">
        <f t="shared" si="0"/>
        <v>415530.61248675315</v>
      </c>
    </row>
    <row r="26" spans="1:5" ht="20" customHeight="1" x14ac:dyDescent="0.15">
      <c r="A26" s="32">
        <v>23</v>
      </c>
      <c r="B26" s="36">
        <f t="shared" si="1"/>
        <v>415530.61248675315</v>
      </c>
      <c r="C26" s="34">
        <f t="shared" si="2"/>
        <v>7500</v>
      </c>
      <c r="D26" s="35">
        <f>B26*(1+'Retirement Savings Calculator -'!B$6)</f>
        <v>440462.44923595834</v>
      </c>
      <c r="E26" s="35">
        <f t="shared" si="0"/>
        <v>447962.44923595834</v>
      </c>
    </row>
    <row r="27" spans="1:5" ht="20" customHeight="1" x14ac:dyDescent="0.15">
      <c r="A27" s="32">
        <v>24</v>
      </c>
      <c r="B27" s="36">
        <f t="shared" si="1"/>
        <v>447962.44923595834</v>
      </c>
      <c r="C27" s="34">
        <f t="shared" si="2"/>
        <v>7500</v>
      </c>
      <c r="D27" s="35">
        <f>B27*(1+'Retirement Savings Calculator -'!B$6)</f>
        <v>474840.19619011588</v>
      </c>
      <c r="E27" s="35">
        <f t="shared" si="0"/>
        <v>482340.19619011588</v>
      </c>
    </row>
    <row r="28" spans="1:5" ht="20" customHeight="1" x14ac:dyDescent="0.15">
      <c r="A28" s="32">
        <v>25</v>
      </c>
      <c r="B28" s="36">
        <f t="shared" si="1"/>
        <v>482340.19619011588</v>
      </c>
      <c r="C28" s="34">
        <f t="shared" si="2"/>
        <v>7500</v>
      </c>
      <c r="D28" s="35">
        <f>B28*(1+'Retirement Savings Calculator -'!B$6)</f>
        <v>511280.60796152288</v>
      </c>
      <c r="E28" s="35">
        <f t="shared" si="0"/>
        <v>518780.60796152288</v>
      </c>
    </row>
    <row r="29" spans="1:5" ht="20" customHeight="1" x14ac:dyDescent="0.15">
      <c r="A29" s="32">
        <v>26</v>
      </c>
      <c r="B29" s="36">
        <f t="shared" si="1"/>
        <v>518780.60796152288</v>
      </c>
      <c r="C29" s="34">
        <f t="shared" si="2"/>
        <v>7500</v>
      </c>
      <c r="D29" s="35">
        <f>B29*(1+'Retirement Savings Calculator -'!B$6)</f>
        <v>549907.44443921431</v>
      </c>
      <c r="E29" s="35">
        <f t="shared" si="0"/>
        <v>557407.44443921431</v>
      </c>
    </row>
    <row r="30" spans="1:5" ht="20" customHeight="1" x14ac:dyDescent="0.15">
      <c r="A30" s="32">
        <v>27</v>
      </c>
      <c r="B30" s="36">
        <f t="shared" si="1"/>
        <v>557407.44443921431</v>
      </c>
      <c r="C30" s="34">
        <f t="shared" si="2"/>
        <v>7500</v>
      </c>
      <c r="D30" s="35">
        <f>B30*(1+'Retirement Savings Calculator -'!B$6)</f>
        <v>590851.89110556722</v>
      </c>
      <c r="E30" s="35">
        <f t="shared" si="0"/>
        <v>598351.89110556722</v>
      </c>
    </row>
    <row r="31" spans="1:5" ht="20" customHeight="1" x14ac:dyDescent="0.15">
      <c r="A31" s="32">
        <v>28</v>
      </c>
      <c r="B31" s="36">
        <f t="shared" si="1"/>
        <v>598351.89110556722</v>
      </c>
      <c r="C31" s="34">
        <f t="shared" si="2"/>
        <v>7500</v>
      </c>
      <c r="D31" s="35">
        <f>B31*(1+'Retirement Savings Calculator -'!B$6)</f>
        <v>634253.00457190129</v>
      </c>
      <c r="E31" s="35">
        <f t="shared" si="0"/>
        <v>641753.00457190129</v>
      </c>
    </row>
    <row r="32" spans="1:5" ht="20" customHeight="1" x14ac:dyDescent="0.15">
      <c r="A32" s="32">
        <v>29</v>
      </c>
      <c r="B32" s="36">
        <f t="shared" si="1"/>
        <v>641753.00457190129</v>
      </c>
      <c r="C32" s="34">
        <f t="shared" si="2"/>
        <v>7500</v>
      </c>
      <c r="D32" s="35">
        <f>B32*(1+'Retirement Savings Calculator -'!B$6)</f>
        <v>680258.18484621542</v>
      </c>
      <c r="E32" s="35">
        <f t="shared" si="0"/>
        <v>687758.18484621542</v>
      </c>
    </row>
    <row r="33" spans="1:5" ht="20" customHeight="1" x14ac:dyDescent="0.15">
      <c r="A33" s="32">
        <v>30</v>
      </c>
      <c r="B33" s="36">
        <f t="shared" si="1"/>
        <v>687758.18484621542</v>
      </c>
      <c r="C33" s="34">
        <f t="shared" si="2"/>
        <v>7500</v>
      </c>
      <c r="D33" s="35">
        <f>B33*(1+'Retirement Savings Calculator -'!B$6)</f>
        <v>729023.67593698832</v>
      </c>
      <c r="E33" s="35">
        <f t="shared" si="0"/>
        <v>736523.67593698832</v>
      </c>
    </row>
    <row r="34" spans="1:5" ht="20" customHeight="1" x14ac:dyDescent="0.15">
      <c r="A34" s="32">
        <v>31</v>
      </c>
      <c r="B34" s="36">
        <f t="shared" si="1"/>
        <v>736523.67593698832</v>
      </c>
      <c r="C34" s="34">
        <f t="shared" si="2"/>
        <v>7500</v>
      </c>
      <c r="D34" s="35">
        <f>B34*(1+'Retirement Savings Calculator -'!B$6)</f>
        <v>780715.09649320762</v>
      </c>
      <c r="E34" s="35">
        <f t="shared" si="0"/>
        <v>788215.09649320762</v>
      </c>
    </row>
    <row r="35" spans="1:5" ht="20" customHeight="1" x14ac:dyDescent="0.15">
      <c r="A35" s="32">
        <v>32</v>
      </c>
      <c r="B35" s="36">
        <f t="shared" si="1"/>
        <v>788215.09649320762</v>
      </c>
      <c r="C35" s="34">
        <f t="shared" si="2"/>
        <v>7500</v>
      </c>
      <c r="D35" s="35">
        <f>B35*(1+'Retirement Savings Calculator -'!B$6)</f>
        <v>835508.00228280015</v>
      </c>
      <c r="E35" s="35">
        <f t="shared" si="0"/>
        <v>843008.00228280015</v>
      </c>
    </row>
    <row r="36" spans="1:5" ht="20" customHeight="1" x14ac:dyDescent="0.15">
      <c r="A36" s="32">
        <v>33</v>
      </c>
      <c r="B36" s="36">
        <f t="shared" si="1"/>
        <v>843008.00228280015</v>
      </c>
      <c r="C36" s="34">
        <f t="shared" si="2"/>
        <v>7500</v>
      </c>
      <c r="D36" s="35">
        <f>B36*(1+'Retirement Savings Calculator -'!B$6)</f>
        <v>893588.48241976823</v>
      </c>
      <c r="E36" s="35">
        <f t="shared" ref="E36:E67" si="3">C36+D36</f>
        <v>901088.48241976823</v>
      </c>
    </row>
    <row r="37" spans="1:5" ht="20" customHeight="1" x14ac:dyDescent="0.15">
      <c r="A37" s="32">
        <v>34</v>
      </c>
      <c r="B37" s="36">
        <f t="shared" ref="B37:B68" si="4">E36</f>
        <v>901088.48241976823</v>
      </c>
      <c r="C37" s="34">
        <f t="shared" ref="C37:C68" si="5">C36</f>
        <v>7500</v>
      </c>
      <c r="D37" s="35">
        <f>B37*(1+'Retirement Savings Calculator -'!B$6)</f>
        <v>955153.79136495432</v>
      </c>
      <c r="E37" s="35">
        <f t="shared" si="3"/>
        <v>962653.79136495432</v>
      </c>
    </row>
    <row r="38" spans="1:5" ht="20" customHeight="1" x14ac:dyDescent="0.15">
      <c r="A38" s="32">
        <v>35</v>
      </c>
      <c r="B38" s="36">
        <f t="shared" si="4"/>
        <v>962653.79136495432</v>
      </c>
      <c r="C38" s="34">
        <f t="shared" si="5"/>
        <v>7500</v>
      </c>
      <c r="D38" s="35">
        <f>B38*(1+'Retirement Savings Calculator -'!B$6)</f>
        <v>1020413.0188468517</v>
      </c>
      <c r="E38" s="35">
        <f t="shared" si="3"/>
        <v>1027913.0188468517</v>
      </c>
    </row>
    <row r="39" spans="1:5" ht="20" customHeight="1" x14ac:dyDescent="0.15">
      <c r="A39" s="32">
        <v>36</v>
      </c>
      <c r="B39" s="36">
        <f t="shared" si="4"/>
        <v>1027913.0188468517</v>
      </c>
      <c r="C39" s="34">
        <f t="shared" si="5"/>
        <v>7500</v>
      </c>
      <c r="D39" s="35">
        <f>B39*(1+'Retirement Savings Calculator -'!B$6)</f>
        <v>1089587.7999776627</v>
      </c>
      <c r="E39" s="35">
        <f t="shared" si="3"/>
        <v>1097087.7999776627</v>
      </c>
    </row>
    <row r="40" spans="1:5" ht="20" customHeight="1" x14ac:dyDescent="0.15">
      <c r="A40" s="32">
        <v>37</v>
      </c>
      <c r="B40" s="36">
        <f t="shared" si="4"/>
        <v>1097087.7999776627</v>
      </c>
      <c r="C40" s="34">
        <f t="shared" si="5"/>
        <v>7500</v>
      </c>
      <c r="D40" s="35">
        <f>B40*(1+'Retirement Savings Calculator -'!B$6)</f>
        <v>1162913.0679763225</v>
      </c>
      <c r="E40" s="35">
        <f t="shared" si="3"/>
        <v>1170413.0679763225</v>
      </c>
    </row>
    <row r="41" spans="1:5" ht="20" customHeight="1" x14ac:dyDescent="0.15">
      <c r="A41" s="32">
        <v>38</v>
      </c>
      <c r="B41" s="36">
        <f t="shared" si="4"/>
        <v>1170413.0679763225</v>
      </c>
      <c r="C41" s="34">
        <f t="shared" si="5"/>
        <v>7500</v>
      </c>
      <c r="D41" s="35">
        <f>B41*(1+'Retirement Savings Calculator -'!B$6)</f>
        <v>1240637.8520549019</v>
      </c>
      <c r="E41" s="35">
        <f t="shared" si="3"/>
        <v>1248137.8520549019</v>
      </c>
    </row>
    <row r="42" spans="1:5" ht="20" customHeight="1" x14ac:dyDescent="0.15">
      <c r="A42" s="32">
        <v>39</v>
      </c>
      <c r="B42" s="36">
        <f t="shared" si="4"/>
        <v>1248137.8520549019</v>
      </c>
      <c r="C42" s="34">
        <f t="shared" si="5"/>
        <v>7500</v>
      </c>
      <c r="D42" s="35">
        <f>B42*(1+'Retirement Savings Calculator -'!B$6)</f>
        <v>1323026.1231781961</v>
      </c>
      <c r="E42" s="35">
        <f t="shared" si="3"/>
        <v>1330526.1231781961</v>
      </c>
    </row>
    <row r="43" spans="1:5" ht="20" customHeight="1" x14ac:dyDescent="0.15">
      <c r="A43" s="32">
        <v>40</v>
      </c>
      <c r="B43" s="36">
        <f t="shared" si="4"/>
        <v>1330526.1231781961</v>
      </c>
      <c r="C43" s="34">
        <f t="shared" si="5"/>
        <v>7500</v>
      </c>
      <c r="D43" s="35">
        <f>B43*(1+'Retirement Savings Calculator -'!B$6)</f>
        <v>1410357.6905688881</v>
      </c>
      <c r="E43" s="35">
        <f t="shared" si="3"/>
        <v>1417857.6905688881</v>
      </c>
    </row>
    <row r="44" spans="1:5" ht="20" customHeight="1" x14ac:dyDescent="0.15">
      <c r="A44" s="32">
        <v>41</v>
      </c>
      <c r="B44" s="36">
        <f t="shared" si="4"/>
        <v>1417857.6905688881</v>
      </c>
      <c r="C44" s="34">
        <f t="shared" si="5"/>
        <v>7500</v>
      </c>
      <c r="D44" s="35">
        <f>B44*(1+'Retirement Savings Calculator -'!B$6)</f>
        <v>1502929.1520030214</v>
      </c>
      <c r="E44" s="35">
        <f t="shared" si="3"/>
        <v>1510429.1520030214</v>
      </c>
    </row>
    <row r="45" spans="1:5" ht="20" customHeight="1" x14ac:dyDescent="0.15">
      <c r="A45" s="32">
        <v>42</v>
      </c>
      <c r="B45" s="36">
        <f t="shared" si="4"/>
        <v>1510429.1520030214</v>
      </c>
      <c r="C45" s="34">
        <f t="shared" si="5"/>
        <v>7500</v>
      </c>
      <c r="D45" s="35">
        <f>B45*(1+'Retirement Savings Calculator -'!B$6)</f>
        <v>1601054.9011232029</v>
      </c>
      <c r="E45" s="35">
        <f t="shared" si="3"/>
        <v>1608554.9011232029</v>
      </c>
    </row>
    <row r="46" spans="1:5" ht="20" customHeight="1" x14ac:dyDescent="0.15">
      <c r="A46" s="32">
        <v>43</v>
      </c>
      <c r="B46" s="36">
        <f t="shared" si="4"/>
        <v>1608554.9011232029</v>
      </c>
      <c r="C46" s="34">
        <f t="shared" si="5"/>
        <v>7500</v>
      </c>
      <c r="D46" s="35">
        <f>B46*(1+'Retirement Savings Calculator -'!B$6)</f>
        <v>1705068.1951905952</v>
      </c>
      <c r="E46" s="35">
        <f t="shared" si="3"/>
        <v>1712568.1951905952</v>
      </c>
    </row>
    <row r="47" spans="1:5" ht="20" customHeight="1" x14ac:dyDescent="0.15">
      <c r="A47" s="32">
        <v>44</v>
      </c>
      <c r="B47" s="36">
        <f t="shared" si="4"/>
        <v>1712568.1951905952</v>
      </c>
      <c r="C47" s="34">
        <f t="shared" si="5"/>
        <v>7500</v>
      </c>
      <c r="D47" s="35">
        <f>B47*(1+'Retirement Savings Calculator -'!B$6)</f>
        <v>1815322.2869020309</v>
      </c>
      <c r="E47" s="35">
        <f t="shared" si="3"/>
        <v>1822822.2869020309</v>
      </c>
    </row>
    <row r="48" spans="1:5" ht="20" customHeight="1" x14ac:dyDescent="0.15">
      <c r="A48" s="32">
        <v>45</v>
      </c>
      <c r="B48" s="36">
        <f t="shared" si="4"/>
        <v>1822822.2869020309</v>
      </c>
      <c r="C48" s="34">
        <f t="shared" si="5"/>
        <v>7500</v>
      </c>
      <c r="D48" s="35">
        <f>B48*(1+'Retirement Savings Calculator -'!B$6)</f>
        <v>1932191.624116153</v>
      </c>
      <c r="E48" s="35">
        <f t="shared" si="3"/>
        <v>1939691.624116153</v>
      </c>
    </row>
    <row r="49" spans="1:5" ht="20" customHeight="1" x14ac:dyDescent="0.15">
      <c r="A49" s="32">
        <v>46</v>
      </c>
      <c r="B49" s="36">
        <f t="shared" si="4"/>
        <v>1939691.624116153</v>
      </c>
      <c r="C49" s="34">
        <f t="shared" si="5"/>
        <v>7500</v>
      </c>
      <c r="D49" s="35">
        <f>B49*(1+'Retirement Savings Calculator -'!B$6)</f>
        <v>2056073.1215631224</v>
      </c>
      <c r="E49" s="35">
        <f t="shared" si="3"/>
        <v>2063573.1215631224</v>
      </c>
    </row>
    <row r="50" spans="1:5" ht="20" customHeight="1" x14ac:dyDescent="0.15">
      <c r="A50" s="32">
        <v>47</v>
      </c>
      <c r="B50" s="36">
        <f t="shared" si="4"/>
        <v>2063573.1215631224</v>
      </c>
      <c r="C50" s="34">
        <f t="shared" si="5"/>
        <v>7500</v>
      </c>
      <c r="D50" s="35">
        <f>B50*(1+'Retirement Savings Calculator -'!B$6)</f>
        <v>2187387.5088569098</v>
      </c>
      <c r="E50" s="35">
        <f t="shared" si="3"/>
        <v>2194887.5088569098</v>
      </c>
    </row>
    <row r="51" spans="1:5" ht="20" customHeight="1" x14ac:dyDescent="0.15">
      <c r="A51" s="32">
        <v>48</v>
      </c>
      <c r="B51" s="36">
        <f t="shared" si="4"/>
        <v>2194887.5088569098</v>
      </c>
      <c r="C51" s="34">
        <f t="shared" si="5"/>
        <v>7500</v>
      </c>
      <c r="D51" s="35">
        <f>B51*(1+'Retirement Savings Calculator -'!B$6)</f>
        <v>2326580.7593883243</v>
      </c>
      <c r="E51" s="35">
        <f t="shared" si="3"/>
        <v>2334080.7593883243</v>
      </c>
    </row>
    <row r="52" spans="1:5" ht="20" customHeight="1" x14ac:dyDescent="0.15">
      <c r="A52" s="32">
        <v>49</v>
      </c>
      <c r="B52" s="36">
        <f t="shared" si="4"/>
        <v>2334080.7593883243</v>
      </c>
      <c r="C52" s="34">
        <f t="shared" si="5"/>
        <v>7500</v>
      </c>
      <c r="D52" s="35">
        <f>B52*(1+'Retirement Savings Calculator -'!B$6)</f>
        <v>2474125.6049516238</v>
      </c>
      <c r="E52" s="35">
        <f t="shared" si="3"/>
        <v>2481625.6049516238</v>
      </c>
    </row>
    <row r="53" spans="1:5" ht="20" customHeight="1" x14ac:dyDescent="0.15">
      <c r="A53" s="32">
        <v>50</v>
      </c>
      <c r="B53" s="36">
        <f t="shared" si="4"/>
        <v>2481625.6049516238</v>
      </c>
      <c r="C53" s="34">
        <f t="shared" si="5"/>
        <v>7500</v>
      </c>
      <c r="D53" s="35">
        <f>B53*(1+'Retirement Savings Calculator -'!B$6)</f>
        <v>2630523.1412487212</v>
      </c>
      <c r="E53" s="35">
        <f t="shared" si="3"/>
        <v>2638023.1412487212</v>
      </c>
    </row>
    <row r="54" spans="1:5" ht="20" customHeight="1" x14ac:dyDescent="0.15">
      <c r="A54" s="32">
        <v>51</v>
      </c>
      <c r="B54" s="36">
        <f t="shared" si="4"/>
        <v>2638023.1412487212</v>
      </c>
      <c r="C54" s="34">
        <f t="shared" si="5"/>
        <v>7500</v>
      </c>
      <c r="D54" s="35">
        <f>B54*(1+'Retirement Savings Calculator -'!B$6)</f>
        <v>2796304.5297236447</v>
      </c>
      <c r="E54" s="35">
        <f t="shared" si="3"/>
        <v>2803804.5297236447</v>
      </c>
    </row>
    <row r="55" spans="1:5" ht="20" customHeight="1" x14ac:dyDescent="0.15">
      <c r="A55" s="32">
        <v>52</v>
      </c>
      <c r="B55" s="36">
        <f t="shared" si="4"/>
        <v>2803804.5297236447</v>
      </c>
      <c r="C55" s="34">
        <f t="shared" si="5"/>
        <v>7500</v>
      </c>
      <c r="D55" s="35">
        <f>B55*(1+'Retirement Savings Calculator -'!B$6)</f>
        <v>2972032.8015070637</v>
      </c>
      <c r="E55" s="35">
        <f t="shared" si="3"/>
        <v>2979532.8015070637</v>
      </c>
    </row>
    <row r="56" spans="1:5" ht="20" customHeight="1" x14ac:dyDescent="0.15">
      <c r="A56" s="32">
        <v>53</v>
      </c>
      <c r="B56" s="36">
        <f t="shared" si="4"/>
        <v>2979532.8015070637</v>
      </c>
      <c r="C56" s="34">
        <f t="shared" si="5"/>
        <v>7500</v>
      </c>
      <c r="D56" s="35">
        <f>B56*(1+'Retirement Savings Calculator -'!B$6)</f>
        <v>3158304.7695974875</v>
      </c>
      <c r="E56" s="35">
        <f t="shared" si="3"/>
        <v>3165804.7695974875</v>
      </c>
    </row>
    <row r="57" spans="1:5" ht="20" customHeight="1" x14ac:dyDescent="0.15">
      <c r="A57" s="32">
        <v>54</v>
      </c>
      <c r="B57" s="36">
        <f t="shared" si="4"/>
        <v>3165804.7695974875</v>
      </c>
      <c r="C57" s="34">
        <f t="shared" si="5"/>
        <v>7500</v>
      </c>
      <c r="D57" s="35">
        <f>B57*(1+'Retirement Savings Calculator -'!B$6)</f>
        <v>3355753.0557733369</v>
      </c>
      <c r="E57" s="35">
        <f t="shared" si="3"/>
        <v>3363253.0557733369</v>
      </c>
    </row>
    <row r="58" spans="1:5" ht="20" customHeight="1" x14ac:dyDescent="0.15">
      <c r="A58" s="32">
        <v>55</v>
      </c>
      <c r="B58" s="36">
        <f t="shared" si="4"/>
        <v>3363253.0557733369</v>
      </c>
      <c r="C58" s="34">
        <f t="shared" si="5"/>
        <v>7500</v>
      </c>
      <c r="D58" s="35">
        <f>B58*(1+'Retirement Savings Calculator -'!B$6)</f>
        <v>3565048.2391197374</v>
      </c>
      <c r="E58" s="35">
        <f t="shared" si="3"/>
        <v>3572548.2391197374</v>
      </c>
    </row>
    <row r="59" spans="1:5" ht="20" customHeight="1" x14ac:dyDescent="0.15">
      <c r="A59" s="32">
        <v>56</v>
      </c>
      <c r="B59" s="36">
        <f t="shared" si="4"/>
        <v>3572548.2391197374</v>
      </c>
      <c r="C59" s="34">
        <f t="shared" si="5"/>
        <v>7500</v>
      </c>
      <c r="D59" s="35">
        <f>B59*(1+'Retirement Savings Calculator -'!B$6)</f>
        <v>3786901.1334669217</v>
      </c>
      <c r="E59" s="35">
        <f t="shared" si="3"/>
        <v>3794401.1334669217</v>
      </c>
    </row>
    <row r="60" spans="1:5" ht="20" customHeight="1" x14ac:dyDescent="0.15">
      <c r="A60" s="32">
        <v>57</v>
      </c>
      <c r="B60" s="36">
        <f t="shared" si="4"/>
        <v>3794401.1334669217</v>
      </c>
      <c r="C60" s="34">
        <f t="shared" si="5"/>
        <v>7500</v>
      </c>
      <c r="D60" s="35">
        <f>B60*(1+'Retirement Savings Calculator -'!B$6)</f>
        <v>4022065.2014749371</v>
      </c>
      <c r="E60" s="35">
        <f t="shared" si="3"/>
        <v>4029565.2014749371</v>
      </c>
    </row>
    <row r="61" spans="1:5" ht="20" customHeight="1" x14ac:dyDescent="0.15">
      <c r="A61" s="32">
        <v>58</v>
      </c>
      <c r="B61" s="36">
        <f t="shared" si="4"/>
        <v>4029565.2014749371</v>
      </c>
      <c r="C61" s="34">
        <f t="shared" si="5"/>
        <v>7500</v>
      </c>
      <c r="D61" s="35">
        <f>B61*(1+'Retirement Savings Calculator -'!B$6)</f>
        <v>4271339.1135634333</v>
      </c>
      <c r="E61" s="35">
        <f t="shared" si="3"/>
        <v>4278839.1135634333</v>
      </c>
    </row>
    <row r="62" spans="1:5" ht="20" customHeight="1" x14ac:dyDescent="0.15">
      <c r="A62" s="32">
        <v>59</v>
      </c>
      <c r="B62" s="36">
        <f t="shared" si="4"/>
        <v>4278839.1135634333</v>
      </c>
      <c r="C62" s="34">
        <f t="shared" si="5"/>
        <v>7500</v>
      </c>
      <c r="D62" s="35">
        <f>B62*(1+'Retirement Savings Calculator -'!B$6)</f>
        <v>4535569.4603772396</v>
      </c>
      <c r="E62" s="35">
        <f t="shared" si="3"/>
        <v>4543069.4603772396</v>
      </c>
    </row>
    <row r="63" spans="1:5" ht="20" customHeight="1" x14ac:dyDescent="0.15">
      <c r="A63" s="32">
        <v>60</v>
      </c>
      <c r="B63" s="36">
        <f t="shared" si="4"/>
        <v>4543069.4603772396</v>
      </c>
      <c r="C63" s="34">
        <f t="shared" si="5"/>
        <v>7500</v>
      </c>
      <c r="D63" s="35">
        <f>B63*(1+'Retirement Savings Calculator -'!B$6)</f>
        <v>4815653.6279998738</v>
      </c>
      <c r="E63" s="35">
        <f t="shared" si="3"/>
        <v>4823153.6279998738</v>
      </c>
    </row>
    <row r="64" spans="1:5" ht="20" customHeight="1" x14ac:dyDescent="0.15">
      <c r="A64" s="32">
        <v>61</v>
      </c>
      <c r="B64" s="36">
        <f t="shared" si="4"/>
        <v>4823153.6279998738</v>
      </c>
      <c r="C64" s="34">
        <f t="shared" si="5"/>
        <v>7500</v>
      </c>
      <c r="D64" s="35">
        <f>B64*(1+'Retirement Savings Calculator -'!B$6)</f>
        <v>5112542.8456798662</v>
      </c>
      <c r="E64" s="35">
        <f t="shared" si="3"/>
        <v>5120042.8456798662</v>
      </c>
    </row>
    <row r="65" spans="1:5" ht="20" customHeight="1" x14ac:dyDescent="0.15">
      <c r="A65" s="32">
        <v>62</v>
      </c>
      <c r="B65" s="36">
        <f t="shared" si="4"/>
        <v>5120042.8456798662</v>
      </c>
      <c r="C65" s="34">
        <f t="shared" si="5"/>
        <v>7500</v>
      </c>
      <c r="D65" s="35">
        <f>B65*(1+'Retirement Savings Calculator -'!B$6)</f>
        <v>5427245.4164206581</v>
      </c>
      <c r="E65" s="35">
        <f t="shared" si="3"/>
        <v>5434745.4164206581</v>
      </c>
    </row>
    <row r="66" spans="1:5" ht="20" customHeight="1" x14ac:dyDescent="0.15">
      <c r="A66" s="32">
        <v>63</v>
      </c>
      <c r="B66" s="36">
        <f t="shared" si="4"/>
        <v>5434745.4164206581</v>
      </c>
      <c r="C66" s="34">
        <f t="shared" si="5"/>
        <v>7500</v>
      </c>
      <c r="D66" s="35">
        <f>B66*(1+'Retirement Savings Calculator -'!B$6)</f>
        <v>5760830.1414058981</v>
      </c>
      <c r="E66" s="35">
        <f t="shared" si="3"/>
        <v>5768330.1414058981</v>
      </c>
    </row>
    <row r="67" spans="1:5" ht="20" customHeight="1" x14ac:dyDescent="0.15">
      <c r="A67" s="32">
        <v>64</v>
      </c>
      <c r="B67" s="36">
        <f t="shared" si="4"/>
        <v>5768330.1414058981</v>
      </c>
      <c r="C67" s="34">
        <f t="shared" si="5"/>
        <v>7500</v>
      </c>
      <c r="D67" s="35">
        <f>B67*(1+'Retirement Savings Calculator -'!B$6)</f>
        <v>6114429.9498902522</v>
      </c>
      <c r="E67" s="35">
        <f t="shared" si="3"/>
        <v>6121929.9498902522</v>
      </c>
    </row>
    <row r="68" spans="1:5" ht="20" customHeight="1" x14ac:dyDescent="0.15">
      <c r="A68" s="32">
        <v>65</v>
      </c>
      <c r="B68" s="36">
        <f t="shared" si="4"/>
        <v>6121929.9498902522</v>
      </c>
      <c r="C68" s="34">
        <f t="shared" si="5"/>
        <v>7500</v>
      </c>
      <c r="D68" s="35">
        <f>B68*(1+'Retirement Savings Calculator -'!B$6)</f>
        <v>6489245.746883668</v>
      </c>
      <c r="E68" s="35">
        <f t="shared" ref="E68:E99" si="6">C68+D68</f>
        <v>6496745.746883668</v>
      </c>
    </row>
    <row r="69" spans="1:5" ht="20" customHeight="1" x14ac:dyDescent="0.15">
      <c r="A69" s="32">
        <v>66</v>
      </c>
      <c r="B69" s="36">
        <f t="shared" ref="B69:B92" si="7">E68</f>
        <v>6496745.746883668</v>
      </c>
      <c r="C69" s="34">
        <f t="shared" ref="C69:C92" si="8">C68</f>
        <v>7500</v>
      </c>
      <c r="D69" s="35">
        <f>B69*(1+'Retirement Savings Calculator -'!B$6)</f>
        <v>6886550.4916966883</v>
      </c>
      <c r="E69" s="35">
        <f t="shared" si="6"/>
        <v>6894050.4916966883</v>
      </c>
    </row>
    <row r="70" spans="1:5" ht="20" customHeight="1" x14ac:dyDescent="0.15">
      <c r="A70" s="32">
        <v>67</v>
      </c>
      <c r="B70" s="36">
        <f t="shared" si="7"/>
        <v>6894050.4916966883</v>
      </c>
      <c r="C70" s="34">
        <f t="shared" si="8"/>
        <v>7500</v>
      </c>
      <c r="D70" s="35">
        <f>B70*(1+'Retirement Savings Calculator -'!B$6)</f>
        <v>7307693.5211984897</v>
      </c>
      <c r="E70" s="35">
        <f t="shared" si="6"/>
        <v>7315193.5211984897</v>
      </c>
    </row>
    <row r="71" spans="1:5" ht="20" customHeight="1" x14ac:dyDescent="0.15">
      <c r="A71" s="32">
        <v>68</v>
      </c>
      <c r="B71" s="36">
        <f t="shared" si="7"/>
        <v>7315193.5211984897</v>
      </c>
      <c r="C71" s="34">
        <f t="shared" si="8"/>
        <v>7500</v>
      </c>
      <c r="D71" s="35">
        <f>B71*(1+'Retirement Savings Calculator -'!B$6)</f>
        <v>7754105.1324703991</v>
      </c>
      <c r="E71" s="35">
        <f t="shared" si="6"/>
        <v>7761605.1324703991</v>
      </c>
    </row>
    <row r="72" spans="1:5" ht="20" customHeight="1" x14ac:dyDescent="0.15">
      <c r="A72" s="32">
        <v>69</v>
      </c>
      <c r="B72" s="36">
        <f t="shared" si="7"/>
        <v>7761605.1324703991</v>
      </c>
      <c r="C72" s="34">
        <f t="shared" si="8"/>
        <v>7500</v>
      </c>
      <c r="D72" s="35">
        <f>B72*(1+'Retirement Savings Calculator -'!B$6)</f>
        <v>8227301.4404186234</v>
      </c>
      <c r="E72" s="35">
        <f t="shared" si="6"/>
        <v>8234801.4404186234</v>
      </c>
    </row>
    <row r="73" spans="1:5" ht="20" customHeight="1" x14ac:dyDescent="0.15">
      <c r="A73" s="32">
        <v>70</v>
      </c>
      <c r="B73" s="36">
        <f t="shared" si="7"/>
        <v>8234801.4404186234</v>
      </c>
      <c r="C73" s="34">
        <f t="shared" si="8"/>
        <v>7500</v>
      </c>
      <c r="D73" s="35">
        <f>B73*(1+'Retirement Savings Calculator -'!B$6)</f>
        <v>8728889.5268437415</v>
      </c>
      <c r="E73" s="35">
        <f t="shared" si="6"/>
        <v>8736389.5268437415</v>
      </c>
    </row>
    <row r="74" spans="1:5" ht="20" customHeight="1" x14ac:dyDescent="0.15">
      <c r="A74" s="32">
        <v>71</v>
      </c>
      <c r="B74" s="36">
        <f t="shared" si="7"/>
        <v>8736389.5268437415</v>
      </c>
      <c r="C74" s="34">
        <f t="shared" si="8"/>
        <v>7500</v>
      </c>
      <c r="D74" s="35">
        <f>B74*(1+'Retirement Savings Calculator -'!B$6)</f>
        <v>9260572.8984543663</v>
      </c>
      <c r="E74" s="35">
        <f t="shared" si="6"/>
        <v>9268072.8984543663</v>
      </c>
    </row>
    <row r="75" spans="1:5" ht="20" customHeight="1" x14ac:dyDescent="0.15">
      <c r="A75" s="32">
        <v>72</v>
      </c>
      <c r="B75" s="36">
        <f t="shared" si="7"/>
        <v>9268072.8984543663</v>
      </c>
      <c r="C75" s="34">
        <f t="shared" si="8"/>
        <v>7500</v>
      </c>
      <c r="D75" s="35">
        <f>B75*(1+'Retirement Savings Calculator -'!B$6)</f>
        <v>9824157.2723616287</v>
      </c>
      <c r="E75" s="35">
        <f t="shared" si="6"/>
        <v>9831657.2723616287</v>
      </c>
    </row>
    <row r="76" spans="1:5" ht="20" customHeight="1" x14ac:dyDescent="0.15">
      <c r="A76" s="32">
        <v>73</v>
      </c>
      <c r="B76" s="36">
        <f t="shared" si="7"/>
        <v>9831657.2723616287</v>
      </c>
      <c r="C76" s="34">
        <f t="shared" si="8"/>
        <v>7500</v>
      </c>
      <c r="D76" s="35">
        <f>B76*(1+'Retirement Savings Calculator -'!B$6)</f>
        <v>10421556.708703326</v>
      </c>
      <c r="E76" s="35">
        <f t="shared" si="6"/>
        <v>10429056.708703326</v>
      </c>
    </row>
    <row r="77" spans="1:5" ht="20" customHeight="1" x14ac:dyDescent="0.15">
      <c r="A77" s="32">
        <v>74</v>
      </c>
      <c r="B77" s="36">
        <f t="shared" si="7"/>
        <v>10429056.708703326</v>
      </c>
      <c r="C77" s="34">
        <f t="shared" si="8"/>
        <v>7500</v>
      </c>
      <c r="D77" s="35">
        <f>B77*(1+'Retirement Savings Calculator -'!B$6)</f>
        <v>11054800.111225527</v>
      </c>
      <c r="E77" s="35">
        <f t="shared" si="6"/>
        <v>11062300.111225527</v>
      </c>
    </row>
    <row r="78" spans="1:5" ht="20" customHeight="1" x14ac:dyDescent="0.15">
      <c r="A78" s="32">
        <v>75</v>
      </c>
      <c r="B78" s="36">
        <f t="shared" si="7"/>
        <v>11062300.111225527</v>
      </c>
      <c r="C78" s="34">
        <f t="shared" si="8"/>
        <v>7500</v>
      </c>
      <c r="D78" s="35">
        <f>B78*(1+'Retirement Savings Calculator -'!B$6)</f>
        <v>11726038.117899058</v>
      </c>
      <c r="E78" s="35">
        <f t="shared" si="6"/>
        <v>11733538.117899058</v>
      </c>
    </row>
    <row r="79" spans="1:5" ht="20" customHeight="1" x14ac:dyDescent="0.15">
      <c r="A79" s="32">
        <v>76</v>
      </c>
      <c r="B79" s="36">
        <f t="shared" si="7"/>
        <v>11733538.117899058</v>
      </c>
      <c r="C79" s="34">
        <f t="shared" si="8"/>
        <v>7500</v>
      </c>
      <c r="D79" s="35">
        <f>B79*(1+'Retirement Savings Calculator -'!B$6)</f>
        <v>12437550.404973002</v>
      </c>
      <c r="E79" s="35">
        <f t="shared" si="6"/>
        <v>12445050.404973002</v>
      </c>
    </row>
    <row r="80" spans="1:5" ht="20" customHeight="1" x14ac:dyDescent="0.15">
      <c r="A80" s="32">
        <v>77</v>
      </c>
      <c r="B80" s="36">
        <f t="shared" si="7"/>
        <v>12445050.404973002</v>
      </c>
      <c r="C80" s="34">
        <f t="shared" si="8"/>
        <v>7500</v>
      </c>
      <c r="D80" s="35">
        <f>B80*(1+'Retirement Savings Calculator -'!B$6)</f>
        <v>13191753.429271383</v>
      </c>
      <c r="E80" s="35">
        <f t="shared" si="6"/>
        <v>13199253.429271383</v>
      </c>
    </row>
    <row r="81" spans="1:5" ht="20" customHeight="1" x14ac:dyDescent="0.15">
      <c r="A81" s="32">
        <v>78</v>
      </c>
      <c r="B81" s="36">
        <f t="shared" si="7"/>
        <v>13199253.429271383</v>
      </c>
      <c r="C81" s="34">
        <f t="shared" si="8"/>
        <v>7500</v>
      </c>
      <c r="D81" s="35">
        <f>B81*(1+'Retirement Savings Calculator -'!B$6)</f>
        <v>13991208.635027668</v>
      </c>
      <c r="E81" s="35">
        <f t="shared" si="6"/>
        <v>13998708.635027668</v>
      </c>
    </row>
    <row r="82" spans="1:5" ht="20" customHeight="1" x14ac:dyDescent="0.15">
      <c r="A82" s="32">
        <v>79</v>
      </c>
      <c r="B82" s="36">
        <f t="shared" si="7"/>
        <v>13998708.635027668</v>
      </c>
      <c r="C82" s="34">
        <f t="shared" si="8"/>
        <v>7500</v>
      </c>
      <c r="D82" s="35">
        <f>B82*(1+'Retirement Savings Calculator -'!B$6)</f>
        <v>14838631.153129328</v>
      </c>
      <c r="E82" s="35">
        <f t="shared" si="6"/>
        <v>14846131.153129328</v>
      </c>
    </row>
    <row r="83" spans="1:5" ht="20" customHeight="1" x14ac:dyDescent="0.15">
      <c r="A83" s="32">
        <v>80</v>
      </c>
      <c r="B83" s="36">
        <f t="shared" si="7"/>
        <v>14846131.153129328</v>
      </c>
      <c r="C83" s="34">
        <f t="shared" si="8"/>
        <v>7500</v>
      </c>
      <c r="D83" s="35">
        <f>B83*(1+'Retirement Savings Calculator -'!B$6)</f>
        <v>15736899.022317089</v>
      </c>
      <c r="E83" s="35">
        <f t="shared" si="6"/>
        <v>15744399.022317089</v>
      </c>
    </row>
    <row r="84" spans="1:5" ht="20" customHeight="1" x14ac:dyDescent="0.15">
      <c r="A84" s="32">
        <v>81</v>
      </c>
      <c r="B84" s="36">
        <f t="shared" si="7"/>
        <v>15744399.022317089</v>
      </c>
      <c r="C84" s="34">
        <f t="shared" si="8"/>
        <v>7500</v>
      </c>
      <c r="D84" s="35">
        <f>B84*(1+'Retirement Savings Calculator -'!B$6)</f>
        <v>16689062.963656114</v>
      </c>
      <c r="E84" s="35">
        <f t="shared" si="6"/>
        <v>16696562.963656114</v>
      </c>
    </row>
    <row r="85" spans="1:5" ht="20" customHeight="1" x14ac:dyDescent="0.15">
      <c r="A85" s="32">
        <v>82</v>
      </c>
      <c r="B85" s="36">
        <f t="shared" si="7"/>
        <v>16696562.963656114</v>
      </c>
      <c r="C85" s="34">
        <f t="shared" si="8"/>
        <v>7500</v>
      </c>
      <c r="D85" s="35">
        <f>B85*(1+'Retirement Savings Calculator -'!B$6)</f>
        <v>17698356.741475482</v>
      </c>
      <c r="E85" s="35">
        <f t="shared" si="6"/>
        <v>17705856.741475482</v>
      </c>
    </row>
    <row r="86" spans="1:5" ht="20" customHeight="1" x14ac:dyDescent="0.15">
      <c r="A86" s="32">
        <v>83</v>
      </c>
      <c r="B86" s="36">
        <f t="shared" si="7"/>
        <v>17705856.741475482</v>
      </c>
      <c r="C86" s="34">
        <f t="shared" si="8"/>
        <v>7500</v>
      </c>
      <c r="D86" s="35">
        <f>B86*(1+'Retirement Savings Calculator -'!B$6)</f>
        <v>18768208.145964012</v>
      </c>
      <c r="E86" s="35">
        <f t="shared" si="6"/>
        <v>18775708.145964012</v>
      </c>
    </row>
    <row r="87" spans="1:5" ht="20" customHeight="1" x14ac:dyDescent="0.15">
      <c r="A87" s="32">
        <v>84</v>
      </c>
      <c r="B87" s="36">
        <f t="shared" si="7"/>
        <v>18775708.145964012</v>
      </c>
      <c r="C87" s="34">
        <f t="shared" si="8"/>
        <v>7500</v>
      </c>
      <c r="D87" s="35">
        <f>B87*(1+'Retirement Savings Calculator -'!B$6)</f>
        <v>19902250.634721853</v>
      </c>
      <c r="E87" s="35">
        <f t="shared" si="6"/>
        <v>19909750.634721853</v>
      </c>
    </row>
    <row r="88" spans="1:5" ht="20" customHeight="1" x14ac:dyDescent="0.15">
      <c r="A88" s="32">
        <v>85</v>
      </c>
      <c r="B88" s="36">
        <f t="shared" si="7"/>
        <v>19909750.634721853</v>
      </c>
      <c r="C88" s="34">
        <f t="shared" si="8"/>
        <v>7500</v>
      </c>
      <c r="D88" s="35">
        <f>B88*(1+'Retirement Savings Calculator -'!B$6)</f>
        <v>21104335.672805164</v>
      </c>
      <c r="E88" s="35">
        <f t="shared" si="6"/>
        <v>21111835.672805164</v>
      </c>
    </row>
    <row r="89" spans="1:5" ht="20" customHeight="1" x14ac:dyDescent="0.15">
      <c r="A89" s="32">
        <v>86</v>
      </c>
      <c r="B89" s="36">
        <f t="shared" si="7"/>
        <v>21111835.672805164</v>
      </c>
      <c r="C89" s="34">
        <f t="shared" si="8"/>
        <v>7500</v>
      </c>
      <c r="D89" s="35">
        <f>B89*(1+'Retirement Savings Calculator -'!B$6)</f>
        <v>22378545.813173477</v>
      </c>
      <c r="E89" s="35">
        <f t="shared" si="6"/>
        <v>22386045.813173477</v>
      </c>
    </row>
    <row r="90" spans="1:5" ht="20" customHeight="1" x14ac:dyDescent="0.15">
      <c r="A90" s="32">
        <v>87</v>
      </c>
      <c r="B90" s="36">
        <f t="shared" si="7"/>
        <v>22386045.813173477</v>
      </c>
      <c r="C90" s="34">
        <f t="shared" si="8"/>
        <v>7500</v>
      </c>
      <c r="D90" s="35">
        <f>B90*(1+'Retirement Savings Calculator -'!B$6)</f>
        <v>23729208.561963886</v>
      </c>
      <c r="E90" s="35">
        <f t="shared" si="6"/>
        <v>23736708.561963886</v>
      </c>
    </row>
    <row r="91" spans="1:5" ht="20" customHeight="1" x14ac:dyDescent="0.15">
      <c r="A91" s="32">
        <v>88</v>
      </c>
      <c r="B91" s="36">
        <f t="shared" si="7"/>
        <v>23736708.561963886</v>
      </c>
      <c r="C91" s="34">
        <f t="shared" si="8"/>
        <v>7500</v>
      </c>
      <c r="D91" s="35">
        <f>B91*(1+'Retirement Savings Calculator -'!B$6)</f>
        <v>25160911.07568172</v>
      </c>
      <c r="E91" s="35">
        <f t="shared" si="6"/>
        <v>25168411.07568172</v>
      </c>
    </row>
    <row r="92" spans="1:5" ht="20" customHeight="1" x14ac:dyDescent="0.15">
      <c r="A92" s="32">
        <v>89</v>
      </c>
      <c r="B92" s="36">
        <f t="shared" si="7"/>
        <v>25168411.07568172</v>
      </c>
      <c r="C92" s="34">
        <f t="shared" si="8"/>
        <v>7500</v>
      </c>
      <c r="D92" s="35">
        <f>B92*(1+'Retirement Savings Calculator -'!B$6)</f>
        <v>26678515.740222625</v>
      </c>
      <c r="E92" s="35">
        <f t="shared" si="6"/>
        <v>26686015.740222625</v>
      </c>
    </row>
  </sheetData>
  <mergeCells count="1">
    <mergeCell ref="A1:E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89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F73" sqref="F73"/>
    </sheetView>
  </sheetViews>
  <sheetFormatPr baseColWidth="10" defaultColWidth="16.33203125" defaultRowHeight="20" customHeight="1" x14ac:dyDescent="0.15"/>
  <cols>
    <col min="1" max="2" width="16.33203125" style="5" customWidth="1"/>
    <col min="3" max="3" width="19" style="5" customWidth="1"/>
    <col min="4" max="4" width="20.1640625" style="5" customWidth="1"/>
    <col min="5" max="256" width="16.33203125" style="5" customWidth="1"/>
  </cols>
  <sheetData>
    <row r="1" spans="1:4" ht="27.75" customHeight="1" x14ac:dyDescent="0.15">
      <c r="A1" s="26" t="s">
        <v>13</v>
      </c>
      <c r="B1" s="26"/>
      <c r="C1" s="26"/>
      <c r="D1" s="26"/>
    </row>
    <row r="2" spans="1:4" ht="40" customHeight="1" x14ac:dyDescent="0.15">
      <c r="A2" s="27" t="s">
        <v>14</v>
      </c>
      <c r="B2" s="27" t="s">
        <v>19</v>
      </c>
      <c r="C2" s="27" t="s">
        <v>20</v>
      </c>
      <c r="D2" s="27" t="s">
        <v>21</v>
      </c>
    </row>
    <row r="3" spans="1:4" ht="20.25" customHeight="1" x14ac:dyDescent="0.15">
      <c r="A3" s="3">
        <v>1</v>
      </c>
      <c r="B3" s="4">
        <f>'Retirement Savings Calculator -'!B15</f>
        <v>303438.00255602354</v>
      </c>
      <c r="C3" s="6">
        <f>(B3-D3)*('Retirement Savings Calculator -'!B$6-'Retirement Savings Calculator -'!B$7)</f>
        <v>8647.9830728466713</v>
      </c>
      <c r="D3" s="6">
        <f>B3*'Retirement Savings Calculator -'!B$8</f>
        <v>15171.900127801178</v>
      </c>
    </row>
    <row r="4" spans="1:4" ht="20" customHeight="1" x14ac:dyDescent="0.15">
      <c r="A4" s="32">
        <v>2</v>
      </c>
      <c r="B4" s="33">
        <f t="shared" ref="B4:B35" si="0">B3+C3-D3</f>
        <v>296914.08550106903</v>
      </c>
      <c r="C4" s="37">
        <f>(B4-D4)*('Retirement Savings Calculator -'!B$6-'Retirement Savings Calculator -'!B$7)</f>
        <v>8452.2655611980354</v>
      </c>
      <c r="D4" s="37">
        <f t="shared" ref="D4:D35" si="1">D3</f>
        <v>15171.900127801178</v>
      </c>
    </row>
    <row r="5" spans="1:4" ht="20" customHeight="1" x14ac:dyDescent="0.15">
      <c r="A5" s="32">
        <v>3</v>
      </c>
      <c r="B5" s="33">
        <f t="shared" si="0"/>
        <v>290194.45093446592</v>
      </c>
      <c r="C5" s="37">
        <f>(B5-D5)*('Retirement Savings Calculator -'!B$6-'Retirement Savings Calculator -'!B$7)</f>
        <v>8250.6765241999419</v>
      </c>
      <c r="D5" s="37">
        <f t="shared" si="1"/>
        <v>15171.900127801178</v>
      </c>
    </row>
    <row r="6" spans="1:4" ht="20" customHeight="1" x14ac:dyDescent="0.15">
      <c r="A6" s="32">
        <v>4</v>
      </c>
      <c r="B6" s="33">
        <f t="shared" si="0"/>
        <v>283273.2273308647</v>
      </c>
      <c r="C6" s="37">
        <f>(B6-D6)*('Retirement Savings Calculator -'!B$6-'Retirement Savings Calculator -'!B$7)</f>
        <v>8043.0398160919058</v>
      </c>
      <c r="D6" s="37">
        <f t="shared" si="1"/>
        <v>15171.900127801178</v>
      </c>
    </row>
    <row r="7" spans="1:4" ht="20" customHeight="1" x14ac:dyDescent="0.15">
      <c r="A7" s="32">
        <f t="shared" ref="A7:A38" si="2">$A6+1</f>
        <v>5</v>
      </c>
      <c r="B7" s="33">
        <f t="shared" si="0"/>
        <v>276144.36701915541</v>
      </c>
      <c r="C7" s="37">
        <f>(B7-D7)*('Retirement Savings Calculator -'!B$6-'Retirement Savings Calculator -'!B$7)</f>
        <v>7829.1740067406272</v>
      </c>
      <c r="D7" s="37">
        <f t="shared" si="1"/>
        <v>15171.900127801178</v>
      </c>
    </row>
    <row r="8" spans="1:4" ht="20" customHeight="1" x14ac:dyDescent="0.15">
      <c r="A8" s="32">
        <f t="shared" si="2"/>
        <v>6</v>
      </c>
      <c r="B8" s="33">
        <f t="shared" si="0"/>
        <v>268801.64089809486</v>
      </c>
      <c r="C8" s="37">
        <f>(B8-D8)*('Retirement Savings Calculator -'!B$6-'Retirement Savings Calculator -'!B$7)</f>
        <v>7608.8922231088109</v>
      </c>
      <c r="D8" s="37">
        <f t="shared" si="1"/>
        <v>15171.900127801178</v>
      </c>
    </row>
    <row r="9" spans="1:4" ht="20" customHeight="1" x14ac:dyDescent="0.15">
      <c r="A9" s="32">
        <f t="shared" si="2"/>
        <v>7</v>
      </c>
      <c r="B9" s="33">
        <f t="shared" si="0"/>
        <v>261238.63299340248</v>
      </c>
      <c r="C9" s="37">
        <f>(B9-D9)*('Retirement Savings Calculator -'!B$6-'Retirement Savings Calculator -'!B$7)</f>
        <v>7382.0019859680388</v>
      </c>
      <c r="D9" s="37">
        <f t="shared" si="1"/>
        <v>15171.900127801178</v>
      </c>
    </row>
    <row r="10" spans="1:4" ht="20" customHeight="1" x14ac:dyDescent="0.15">
      <c r="A10" s="32">
        <f t="shared" si="2"/>
        <v>8</v>
      </c>
      <c r="B10" s="33">
        <f t="shared" si="0"/>
        <v>253448.73485156934</v>
      </c>
      <c r="C10" s="37">
        <f>(B10-D10)*('Retirement Savings Calculator -'!B$6-'Retirement Savings Calculator -'!B$7)</f>
        <v>7148.3050417130453</v>
      </c>
      <c r="D10" s="37">
        <f t="shared" si="1"/>
        <v>15171.900127801178</v>
      </c>
    </row>
    <row r="11" spans="1:4" ht="20" customHeight="1" x14ac:dyDescent="0.15">
      <c r="A11" s="32">
        <f t="shared" si="2"/>
        <v>9</v>
      </c>
      <c r="B11" s="33">
        <f t="shared" si="0"/>
        <v>245425.13976548123</v>
      </c>
      <c r="C11" s="37">
        <f>(B11-D11)*('Retirement Savings Calculator -'!B$6-'Retirement Savings Calculator -'!B$7)</f>
        <v>6907.5971891304016</v>
      </c>
      <c r="D11" s="37">
        <f t="shared" si="1"/>
        <v>15171.900127801178</v>
      </c>
    </row>
    <row r="12" spans="1:4" ht="20" customHeight="1" x14ac:dyDescent="0.15">
      <c r="A12" s="32">
        <f t="shared" si="2"/>
        <v>10</v>
      </c>
      <c r="B12" s="33">
        <f t="shared" si="0"/>
        <v>237160.83682681047</v>
      </c>
      <c r="C12" s="37">
        <f>(B12-D12)*('Retirement Savings Calculator -'!B$6-'Retirement Savings Calculator -'!B$7)</f>
        <v>6659.6681009702788</v>
      </c>
      <c r="D12" s="37">
        <f t="shared" si="1"/>
        <v>15171.900127801178</v>
      </c>
    </row>
    <row r="13" spans="1:4" ht="20" customHeight="1" x14ac:dyDescent="0.15">
      <c r="A13" s="32">
        <f t="shared" si="2"/>
        <v>11</v>
      </c>
      <c r="B13" s="33">
        <f t="shared" si="0"/>
        <v>228648.60479997957</v>
      </c>
      <c r="C13" s="37">
        <f>(B13-D13)*('Retirement Savings Calculator -'!B$6-'Retirement Savings Calculator -'!B$7)</f>
        <v>6404.3011401653521</v>
      </c>
      <c r="D13" s="37">
        <f t="shared" si="1"/>
        <v>15171.900127801178</v>
      </c>
    </row>
    <row r="14" spans="1:4" ht="20" customHeight="1" x14ac:dyDescent="0.15">
      <c r="A14" s="32">
        <f t="shared" si="2"/>
        <v>12</v>
      </c>
      <c r="B14" s="33">
        <f t="shared" si="0"/>
        <v>219881.00581234376</v>
      </c>
      <c r="C14" s="37">
        <f>(B14-D14)*('Retirement Savings Calculator -'!B$6-'Retirement Savings Calculator -'!B$7)</f>
        <v>6141.2731705362776</v>
      </c>
      <c r="D14" s="37">
        <f t="shared" si="1"/>
        <v>15171.900127801178</v>
      </c>
    </row>
    <row r="15" spans="1:4" ht="20" customHeight="1" x14ac:dyDescent="0.15">
      <c r="A15" s="32">
        <f t="shared" si="2"/>
        <v>13</v>
      </c>
      <c r="B15" s="33">
        <f t="shared" si="0"/>
        <v>210850.37885507886</v>
      </c>
      <c r="C15" s="37">
        <f>(B15-D15)*('Retirement Savings Calculator -'!B$6-'Retirement Savings Calculator -'!B$7)</f>
        <v>5870.3543618183303</v>
      </c>
      <c r="D15" s="37">
        <f t="shared" si="1"/>
        <v>15171.900127801178</v>
      </c>
    </row>
    <row r="16" spans="1:4" ht="20" customHeight="1" x14ac:dyDescent="0.15">
      <c r="A16" s="32">
        <f t="shared" si="2"/>
        <v>14</v>
      </c>
      <c r="B16" s="33">
        <f t="shared" si="0"/>
        <v>201548.83308909601</v>
      </c>
      <c r="C16" s="37">
        <f>(B16-D16)*('Retirement Savings Calculator -'!B$6-'Retirement Savings Calculator -'!B$7)</f>
        <v>5591.3079888388447</v>
      </c>
      <c r="D16" s="37">
        <f t="shared" si="1"/>
        <v>15171.900127801178</v>
      </c>
    </row>
    <row r="17" spans="1:4" ht="20" customHeight="1" x14ac:dyDescent="0.15">
      <c r="A17" s="32">
        <f t="shared" si="2"/>
        <v>15</v>
      </c>
      <c r="B17" s="33">
        <f t="shared" si="0"/>
        <v>191968.24095013368</v>
      </c>
      <c r="C17" s="37">
        <f>(B17-D17)*('Retirement Savings Calculator -'!B$6-'Retirement Savings Calculator -'!B$7)</f>
        <v>5303.8902246699754</v>
      </c>
      <c r="D17" s="37">
        <f t="shared" si="1"/>
        <v>15171.900127801178</v>
      </c>
    </row>
    <row r="18" spans="1:4" ht="20" customHeight="1" x14ac:dyDescent="0.15">
      <c r="A18" s="32">
        <f t="shared" si="2"/>
        <v>16</v>
      </c>
      <c r="B18" s="33">
        <f t="shared" si="0"/>
        <v>182100.23104700248</v>
      </c>
      <c r="C18" s="37">
        <f>(B18-D18)*('Retirement Savings Calculator -'!B$6-'Retirement Savings Calculator -'!B$7)</f>
        <v>5007.8499275760396</v>
      </c>
      <c r="D18" s="37">
        <f t="shared" si="1"/>
        <v>15171.900127801178</v>
      </c>
    </row>
    <row r="19" spans="1:4" ht="20" customHeight="1" x14ac:dyDescent="0.15">
      <c r="A19" s="32">
        <f t="shared" si="2"/>
        <v>17</v>
      </c>
      <c r="B19" s="33">
        <f t="shared" si="0"/>
        <v>171936.18084677734</v>
      </c>
      <c r="C19" s="37">
        <f>(B19-D19)*('Retirement Savings Calculator -'!B$6-'Retirement Savings Calculator -'!B$7)</f>
        <v>4702.9284215692851</v>
      </c>
      <c r="D19" s="37">
        <f t="shared" si="1"/>
        <v>15171.900127801178</v>
      </c>
    </row>
    <row r="20" spans="1:4" ht="20" customHeight="1" x14ac:dyDescent="0.15">
      <c r="A20" s="32">
        <f t="shared" si="2"/>
        <v>18</v>
      </c>
      <c r="B20" s="33">
        <f t="shared" si="0"/>
        <v>161467.20914054546</v>
      </c>
      <c r="C20" s="37">
        <f>(B20-D20)*('Retirement Savings Calculator -'!B$6-'Retirement Savings Calculator -'!B$7)</f>
        <v>4388.8592703823288</v>
      </c>
      <c r="D20" s="37">
        <f t="shared" si="1"/>
        <v>15171.900127801178</v>
      </c>
    </row>
    <row r="21" spans="1:4" ht="20" customHeight="1" x14ac:dyDescent="0.15">
      <c r="A21" s="32">
        <f t="shared" si="2"/>
        <v>19</v>
      </c>
      <c r="B21" s="33">
        <f t="shared" si="0"/>
        <v>150684.16828312661</v>
      </c>
      <c r="C21" s="37">
        <f>(B21-D21)*('Retirement Savings Calculator -'!B$6-'Retirement Savings Calculator -'!B$7)</f>
        <v>4065.3680446597627</v>
      </c>
      <c r="D21" s="37">
        <f t="shared" si="1"/>
        <v>15171.900127801178</v>
      </c>
    </row>
    <row r="22" spans="1:4" ht="20" customHeight="1" x14ac:dyDescent="0.15">
      <c r="A22" s="32">
        <f t="shared" si="2"/>
        <v>20</v>
      </c>
      <c r="B22" s="33">
        <f t="shared" si="0"/>
        <v>139577.63619998519</v>
      </c>
      <c r="C22" s="37">
        <f>(B22-D22)*('Retirement Savings Calculator -'!B$6-'Retirement Savings Calculator -'!B$7)</f>
        <v>3732.1720821655204</v>
      </c>
      <c r="D22" s="37">
        <f t="shared" si="1"/>
        <v>15171.900127801178</v>
      </c>
    </row>
    <row r="23" spans="1:4" ht="20" customHeight="1" x14ac:dyDescent="0.15">
      <c r="A23" s="32">
        <f t="shared" si="2"/>
        <v>21</v>
      </c>
      <c r="B23" s="33">
        <f t="shared" si="0"/>
        <v>128137.90815434954</v>
      </c>
      <c r="C23" s="37">
        <f>(B23-D23)*('Retirement Savings Calculator -'!B$6-'Retirement Savings Calculator -'!B$7)</f>
        <v>3388.9802407964512</v>
      </c>
      <c r="D23" s="37">
        <f t="shared" si="1"/>
        <v>15171.900127801178</v>
      </c>
    </row>
    <row r="24" spans="1:4" ht="20" customHeight="1" x14ac:dyDescent="0.15">
      <c r="A24" s="32">
        <f t="shared" si="2"/>
        <v>22</v>
      </c>
      <c r="B24" s="33">
        <f t="shared" si="0"/>
        <v>116354.98826734483</v>
      </c>
      <c r="C24" s="37">
        <f>(B24-D24)*('Retirement Savings Calculator -'!B$6-'Retirement Savings Calculator -'!B$7)</f>
        <v>3035.4926441863095</v>
      </c>
      <c r="D24" s="37">
        <f t="shared" si="1"/>
        <v>15171.900127801178</v>
      </c>
    </row>
    <row r="25" spans="1:4" ht="20" customHeight="1" x14ac:dyDescent="0.15">
      <c r="A25" s="32">
        <f t="shared" si="2"/>
        <v>23</v>
      </c>
      <c r="B25" s="33">
        <f t="shared" si="0"/>
        <v>104218.58078372997</v>
      </c>
      <c r="C25" s="37">
        <f>(B25-D25)*('Retirement Savings Calculator -'!B$6-'Retirement Savings Calculator -'!B$7)</f>
        <v>2671.4004196778637</v>
      </c>
      <c r="D25" s="37">
        <f t="shared" si="1"/>
        <v>15171.900127801178</v>
      </c>
    </row>
    <row r="26" spans="1:4" ht="20" customHeight="1" x14ac:dyDescent="0.15">
      <c r="A26" s="32">
        <f t="shared" si="2"/>
        <v>24</v>
      </c>
      <c r="B26" s="33">
        <f t="shared" si="0"/>
        <v>91718.081075606664</v>
      </c>
      <c r="C26" s="37">
        <f>(B26-D26)*('Retirement Savings Calculator -'!B$6-'Retirement Savings Calculator -'!B$7)</f>
        <v>2296.3854284341646</v>
      </c>
      <c r="D26" s="37">
        <f t="shared" si="1"/>
        <v>15171.900127801178</v>
      </c>
    </row>
    <row r="27" spans="1:4" ht="20" customHeight="1" x14ac:dyDescent="0.15">
      <c r="A27" s="32">
        <f t="shared" si="2"/>
        <v>25</v>
      </c>
      <c r="B27" s="33">
        <f t="shared" si="0"/>
        <v>78842.566376239643</v>
      </c>
      <c r="C27" s="37">
        <f>(B27-D27)*('Retirement Savings Calculator -'!B$6-'Retirement Savings Calculator -'!B$7)</f>
        <v>1910.119987453154</v>
      </c>
      <c r="D27" s="37">
        <f t="shared" si="1"/>
        <v>15171.900127801178</v>
      </c>
    </row>
    <row r="28" spans="1:4" ht="20" customHeight="1" x14ac:dyDescent="0.15">
      <c r="A28" s="32">
        <f t="shared" si="2"/>
        <v>26</v>
      </c>
      <c r="B28" s="33">
        <f t="shared" si="0"/>
        <v>65580.786235891632</v>
      </c>
      <c r="C28" s="37">
        <f>(B28-D28)*('Retirement Savings Calculator -'!B$6-'Retirement Savings Calculator -'!B$7)</f>
        <v>1512.2665832427135</v>
      </c>
      <c r="D28" s="37">
        <f t="shared" si="1"/>
        <v>15171.900127801178</v>
      </c>
    </row>
    <row r="29" spans="1:4" ht="20" customHeight="1" x14ac:dyDescent="0.15">
      <c r="A29" s="32">
        <f t="shared" si="2"/>
        <v>27</v>
      </c>
      <c r="B29" s="33">
        <f t="shared" si="0"/>
        <v>51921.152691333169</v>
      </c>
      <c r="C29" s="37">
        <f>(B29-D29)*('Retirement Savings Calculator -'!B$6-'Retirement Savings Calculator -'!B$7)</f>
        <v>1102.4775769059597</v>
      </c>
      <c r="D29" s="37">
        <f t="shared" si="1"/>
        <v>15171.900127801178</v>
      </c>
    </row>
    <row r="30" spans="1:4" ht="20" customHeight="1" x14ac:dyDescent="0.15">
      <c r="A30" s="32">
        <f t="shared" si="2"/>
        <v>28</v>
      </c>
      <c r="B30" s="33">
        <f t="shared" si="0"/>
        <v>37851.730140437947</v>
      </c>
      <c r="C30" s="37">
        <f>(B30-D30)*('Retirement Savings Calculator -'!B$6-'Retirement Savings Calculator -'!B$7)</f>
        <v>680.39490037910298</v>
      </c>
      <c r="D30" s="37">
        <f t="shared" si="1"/>
        <v>15171.900127801178</v>
      </c>
    </row>
    <row r="31" spans="1:4" ht="20" customHeight="1" x14ac:dyDescent="0.15">
      <c r="A31" s="32">
        <f t="shared" si="2"/>
        <v>29</v>
      </c>
      <c r="B31" s="33">
        <f t="shared" si="0"/>
        <v>23360.224913015874</v>
      </c>
      <c r="C31" s="37">
        <f>(B31-D31)*('Retirement Savings Calculator -'!B$6-'Retirement Savings Calculator -'!B$7)</f>
        <v>245.64974355644088</v>
      </c>
      <c r="D31" s="37">
        <f t="shared" si="1"/>
        <v>15171.900127801178</v>
      </c>
    </row>
    <row r="32" spans="1:4" ht="20" customHeight="1" x14ac:dyDescent="0.15">
      <c r="A32" s="32">
        <f t="shared" si="2"/>
        <v>30</v>
      </c>
      <c r="B32" s="33">
        <f t="shared" si="0"/>
        <v>8433.9745287711376</v>
      </c>
      <c r="C32" s="37">
        <f>(B32-D32)*('Retirement Savings Calculator -'!B$6-'Retirement Savings Calculator -'!B$7)</f>
        <v>-202.13776797090122</v>
      </c>
      <c r="D32" s="37">
        <f t="shared" si="1"/>
        <v>15171.900127801178</v>
      </c>
    </row>
    <row r="33" spans="1:4" ht="20" customHeight="1" x14ac:dyDescent="0.15">
      <c r="A33" s="32">
        <f t="shared" si="2"/>
        <v>31</v>
      </c>
      <c r="B33" s="33">
        <f t="shared" si="0"/>
        <v>-6940.0633670009411</v>
      </c>
      <c r="C33" s="37">
        <f>(B33-D33)*('Retirement Savings Calculator -'!B$6-'Retirement Savings Calculator -'!B$7)</f>
        <v>-663.35890484406355</v>
      </c>
      <c r="D33" s="37">
        <f t="shared" si="1"/>
        <v>15171.900127801178</v>
      </c>
    </row>
    <row r="34" spans="1:4" ht="20" customHeight="1" x14ac:dyDescent="0.15">
      <c r="A34" s="32">
        <f t="shared" si="2"/>
        <v>32</v>
      </c>
      <c r="B34" s="33">
        <f t="shared" si="0"/>
        <v>-22775.322399646182</v>
      </c>
      <c r="C34" s="37">
        <f>(B34-D34)*('Retirement Savings Calculator -'!B$6-'Retirement Savings Calculator -'!B$7)</f>
        <v>-1138.4166758234207</v>
      </c>
      <c r="D34" s="37">
        <f t="shared" si="1"/>
        <v>15171.900127801178</v>
      </c>
    </row>
    <row r="35" spans="1:4" ht="20" customHeight="1" x14ac:dyDescent="0.15">
      <c r="A35" s="32">
        <f t="shared" si="2"/>
        <v>33</v>
      </c>
      <c r="B35" s="33">
        <f t="shared" si="0"/>
        <v>-39085.639203270781</v>
      </c>
      <c r="C35" s="37">
        <f>(B35-D35)*('Retirement Savings Calculator -'!B$6-'Retirement Savings Calculator -'!B$7)</f>
        <v>-1627.7261799321586</v>
      </c>
      <c r="D35" s="37">
        <f t="shared" si="1"/>
        <v>15171.900127801178</v>
      </c>
    </row>
    <row r="36" spans="1:4" ht="20" customHeight="1" x14ac:dyDescent="0.15">
      <c r="A36" s="32">
        <f t="shared" si="2"/>
        <v>34</v>
      </c>
      <c r="B36" s="33">
        <f t="shared" ref="B36:B67" si="3">B35+C35-D35</f>
        <v>-55885.265511004116</v>
      </c>
      <c r="C36" s="37">
        <f>(B36-D36)*('Retirement Savings Calculator -'!B$6-'Retirement Savings Calculator -'!B$7)</f>
        <v>-2131.7149691641589</v>
      </c>
      <c r="D36" s="37">
        <f t="shared" ref="D36:D67" si="4">D35</f>
        <v>15171.900127801178</v>
      </c>
    </row>
    <row r="37" spans="1:4" ht="20" customHeight="1" x14ac:dyDescent="0.15">
      <c r="A37" s="32">
        <f t="shared" si="2"/>
        <v>35</v>
      </c>
      <c r="B37" s="33">
        <f t="shared" si="3"/>
        <v>-73188.880607969448</v>
      </c>
      <c r="C37" s="37">
        <f>(B37-D37)*('Retirement Savings Calculator -'!B$6-'Retirement Savings Calculator -'!B$7)</f>
        <v>-2650.8234220731183</v>
      </c>
      <c r="D37" s="37">
        <f t="shared" si="4"/>
        <v>15171.900127801178</v>
      </c>
    </row>
    <row r="38" spans="1:4" ht="20" customHeight="1" x14ac:dyDescent="0.15">
      <c r="A38" s="32">
        <f t="shared" si="2"/>
        <v>36</v>
      </c>
      <c r="B38" s="33">
        <f t="shared" si="3"/>
        <v>-91011.604157843743</v>
      </c>
      <c r="C38" s="37">
        <f>(B38-D38)*('Retirement Savings Calculator -'!B$6-'Retirement Savings Calculator -'!B$7)</f>
        <v>-3185.5051285693471</v>
      </c>
      <c r="D38" s="37">
        <f t="shared" si="4"/>
        <v>15171.900127801178</v>
      </c>
    </row>
    <row r="39" spans="1:4" ht="20" customHeight="1" x14ac:dyDescent="0.15">
      <c r="A39" s="32">
        <f t="shared" ref="A39:A70" si="5">$A38+1</f>
        <v>37</v>
      </c>
      <c r="B39" s="33">
        <f t="shared" si="3"/>
        <v>-109369.00941421426</v>
      </c>
      <c r="C39" s="37">
        <f>(B39-D39)*('Retirement Savings Calculator -'!B$6-'Retirement Savings Calculator -'!B$7)</f>
        <v>-3736.2272862604627</v>
      </c>
      <c r="D39" s="37">
        <f t="shared" si="4"/>
        <v>15171.900127801178</v>
      </c>
    </row>
    <row r="40" spans="1:4" ht="20" customHeight="1" x14ac:dyDescent="0.15">
      <c r="A40" s="32">
        <f t="shared" si="5"/>
        <v>38</v>
      </c>
      <c r="B40" s="33">
        <f t="shared" si="3"/>
        <v>-128277.13682827589</v>
      </c>
      <c r="C40" s="37">
        <f>(B40-D40)*('Retirement Savings Calculator -'!B$6-'Retirement Savings Calculator -'!B$7)</f>
        <v>-4303.4711086823118</v>
      </c>
      <c r="D40" s="37">
        <f t="shared" si="4"/>
        <v>15171.900127801178</v>
      </c>
    </row>
    <row r="41" spans="1:4" ht="20" customHeight="1" x14ac:dyDescent="0.15">
      <c r="A41" s="32">
        <f t="shared" si="5"/>
        <v>39</v>
      </c>
      <c r="B41" s="33">
        <f t="shared" si="3"/>
        <v>-147752.50806475937</v>
      </c>
      <c r="C41" s="37">
        <f>(B41-D41)*('Retirement Savings Calculator -'!B$6-'Retirement Savings Calculator -'!B$7)</f>
        <v>-4887.7322457768159</v>
      </c>
      <c r="D41" s="37">
        <f t="shared" si="4"/>
        <v>15171.900127801178</v>
      </c>
    </row>
    <row r="42" spans="1:4" ht="20" customHeight="1" x14ac:dyDescent="0.15">
      <c r="A42" s="32">
        <f t="shared" si="5"/>
        <v>40</v>
      </c>
      <c r="B42" s="33">
        <f t="shared" si="3"/>
        <v>-167812.14043833734</v>
      </c>
      <c r="C42" s="37">
        <f>(B42-D42)*('Retirement Savings Calculator -'!B$6-'Retirement Savings Calculator -'!B$7)</f>
        <v>-5489.5212169841552</v>
      </c>
      <c r="D42" s="37">
        <f t="shared" si="4"/>
        <v>15171.900127801178</v>
      </c>
    </row>
    <row r="43" spans="1:4" ht="20" customHeight="1" x14ac:dyDescent="0.15">
      <c r="A43" s="32">
        <f t="shared" si="5"/>
        <v>41</v>
      </c>
      <c r="B43" s="33">
        <f t="shared" si="3"/>
        <v>-188473.56178312268</v>
      </c>
      <c r="C43" s="37">
        <f>(B43-D43)*('Retirement Savings Calculator -'!B$6-'Retirement Savings Calculator -'!B$7)</f>
        <v>-6109.3638573277158</v>
      </c>
      <c r="D43" s="37">
        <f t="shared" si="4"/>
        <v>15171.900127801178</v>
      </c>
    </row>
    <row r="44" spans="1:4" ht="20" customHeight="1" x14ac:dyDescent="0.15">
      <c r="A44" s="32">
        <f t="shared" si="5"/>
        <v>42</v>
      </c>
      <c r="B44" s="33">
        <f t="shared" si="3"/>
        <v>-209754.82576825158</v>
      </c>
      <c r="C44" s="37">
        <f>(B44-D44)*('Retirement Savings Calculator -'!B$6-'Retirement Savings Calculator -'!B$7)</f>
        <v>-6747.8017768815826</v>
      </c>
      <c r="D44" s="37">
        <f t="shared" si="4"/>
        <v>15171.900127801178</v>
      </c>
    </row>
    <row r="45" spans="1:4" ht="20" customHeight="1" x14ac:dyDescent="0.15">
      <c r="A45" s="32">
        <f t="shared" si="5"/>
        <v>43</v>
      </c>
      <c r="B45" s="33">
        <f t="shared" si="3"/>
        <v>-231674.52767293435</v>
      </c>
      <c r="C45" s="37">
        <f>(B45-D45)*('Retirement Savings Calculator -'!B$6-'Retirement Savings Calculator -'!B$7)</f>
        <v>-7405.3928340220655</v>
      </c>
      <c r="D45" s="37">
        <f t="shared" si="4"/>
        <v>15171.900127801178</v>
      </c>
    </row>
    <row r="46" spans="1:4" ht="20" customHeight="1" x14ac:dyDescent="0.15">
      <c r="A46" s="32">
        <f t="shared" si="5"/>
        <v>44</v>
      </c>
      <c r="B46" s="33">
        <f t="shared" si="3"/>
        <v>-254251.82063475758</v>
      </c>
      <c r="C46" s="37">
        <f>(B46-D46)*('Retirement Savings Calculator -'!B$6-'Retirement Savings Calculator -'!B$7)</f>
        <v>-8082.7116228767618</v>
      </c>
      <c r="D46" s="37">
        <f t="shared" si="4"/>
        <v>15171.900127801178</v>
      </c>
    </row>
    <row r="47" spans="1:4" ht="20" customHeight="1" x14ac:dyDescent="0.15">
      <c r="A47" s="32">
        <f t="shared" si="5"/>
        <v>45</v>
      </c>
      <c r="B47" s="33">
        <f t="shared" si="3"/>
        <v>-277506.4323854355</v>
      </c>
      <c r="C47" s="37">
        <f>(B47-D47)*('Retirement Savings Calculator -'!B$6-'Retirement Savings Calculator -'!B$7)</f>
        <v>-8780.3499753970991</v>
      </c>
      <c r="D47" s="37">
        <f t="shared" si="4"/>
        <v>15171.900127801178</v>
      </c>
    </row>
    <row r="48" spans="1:4" ht="20" customHeight="1" x14ac:dyDescent="0.15">
      <c r="A48" s="32">
        <f t="shared" si="5"/>
        <v>46</v>
      </c>
      <c r="B48" s="33">
        <f t="shared" si="3"/>
        <v>-301458.68248863379</v>
      </c>
      <c r="C48" s="37">
        <f>(B48-D48)*('Retirement Savings Calculator -'!B$6-'Retirement Savings Calculator -'!B$7)</f>
        <v>-9498.9174784930492</v>
      </c>
      <c r="D48" s="37">
        <f t="shared" si="4"/>
        <v>15171.900127801178</v>
      </c>
    </row>
    <row r="49" spans="1:4" ht="20" customHeight="1" x14ac:dyDescent="0.15">
      <c r="A49" s="32">
        <f t="shared" si="5"/>
        <v>47</v>
      </c>
      <c r="B49" s="33">
        <f t="shared" si="3"/>
        <v>-326129.50009492802</v>
      </c>
      <c r="C49" s="37">
        <f>(B49-D49)*('Retirement Savings Calculator -'!B$6-'Retirement Savings Calculator -'!B$7)</f>
        <v>-10239.042006681875</v>
      </c>
      <c r="D49" s="37">
        <f t="shared" si="4"/>
        <v>15171.900127801178</v>
      </c>
    </row>
    <row r="50" spans="1:4" ht="20" customHeight="1" x14ac:dyDescent="0.15">
      <c r="A50" s="32">
        <f t="shared" si="5"/>
        <v>48</v>
      </c>
      <c r="B50" s="33">
        <f t="shared" si="3"/>
        <v>-351540.44222941104</v>
      </c>
      <c r="C50" s="37">
        <f>(B50-D50)*('Retirement Savings Calculator -'!B$6-'Retirement Savings Calculator -'!B$7)</f>
        <v>-11001.370270716367</v>
      </c>
      <c r="D50" s="37">
        <f t="shared" si="4"/>
        <v>15171.900127801178</v>
      </c>
    </row>
    <row r="51" spans="1:4" ht="20" customHeight="1" x14ac:dyDescent="0.15">
      <c r="A51" s="32">
        <f t="shared" si="5"/>
        <v>49</v>
      </c>
      <c r="B51" s="33">
        <f t="shared" si="3"/>
        <v>-377713.71262792859</v>
      </c>
      <c r="C51" s="37">
        <f>(B51-D51)*('Retirement Savings Calculator -'!B$6-'Retirement Savings Calculator -'!B$7)</f>
        <v>-11786.568382671892</v>
      </c>
      <c r="D51" s="37">
        <f t="shared" si="4"/>
        <v>15171.900127801178</v>
      </c>
    </row>
    <row r="52" spans="1:4" ht="20" customHeight="1" x14ac:dyDescent="0.15">
      <c r="A52" s="32">
        <f t="shared" si="5"/>
        <v>50</v>
      </c>
      <c r="B52" s="33">
        <f t="shared" si="3"/>
        <v>-404672.18113840168</v>
      </c>
      <c r="C52" s="37">
        <f>(B52-D52)*('Retirement Savings Calculator -'!B$6-'Retirement Savings Calculator -'!B$7)</f>
        <v>-12595.322437986086</v>
      </c>
      <c r="D52" s="37">
        <f t="shared" si="4"/>
        <v>15171.900127801178</v>
      </c>
    </row>
    <row r="53" spans="1:4" ht="20" customHeight="1" x14ac:dyDescent="0.15">
      <c r="A53" s="32">
        <f t="shared" si="5"/>
        <v>51</v>
      </c>
      <c r="B53" s="33">
        <f t="shared" si="3"/>
        <v>-432439.40370418894</v>
      </c>
      <c r="C53" s="37">
        <f>(B53-D53)*('Retirement Savings Calculator -'!B$6-'Retirement Savings Calculator -'!B$7)</f>
        <v>-13428.339114959703</v>
      </c>
      <c r="D53" s="37">
        <f t="shared" si="4"/>
        <v>15171.900127801178</v>
      </c>
    </row>
    <row r="54" spans="1:4" ht="20" customHeight="1" x14ac:dyDescent="0.15">
      <c r="A54" s="32">
        <f t="shared" si="5"/>
        <v>52</v>
      </c>
      <c r="B54" s="33">
        <f t="shared" si="3"/>
        <v>-461039.64294694981</v>
      </c>
      <c r="C54" s="37">
        <f>(B54-D54)*('Retirement Savings Calculator -'!B$6-'Retirement Savings Calculator -'!B$7)</f>
        <v>-14286.34629224253</v>
      </c>
      <c r="D54" s="37">
        <f t="shared" si="4"/>
        <v>15171.900127801178</v>
      </c>
    </row>
    <row r="55" spans="1:4" ht="20" customHeight="1" x14ac:dyDescent="0.15">
      <c r="A55" s="32">
        <f t="shared" si="5"/>
        <v>53</v>
      </c>
      <c r="B55" s="33">
        <f t="shared" si="3"/>
        <v>-490497.88936699351</v>
      </c>
      <c r="C55" s="37">
        <f>(B55-D55)*('Retirement Savings Calculator -'!B$6-'Retirement Savings Calculator -'!B$7)</f>
        <v>-15170.09368484384</v>
      </c>
      <c r="D55" s="37">
        <f t="shared" si="4"/>
        <v>15171.900127801178</v>
      </c>
    </row>
    <row r="56" spans="1:4" ht="20" customHeight="1" x14ac:dyDescent="0.15">
      <c r="A56" s="32">
        <f t="shared" si="5"/>
        <v>54</v>
      </c>
      <c r="B56" s="33">
        <f t="shared" si="3"/>
        <v>-520839.88317963853</v>
      </c>
      <c r="C56" s="37">
        <f>(B56-D56)*('Retirement Savings Calculator -'!B$6-'Retirement Savings Calculator -'!B$7)</f>
        <v>-16080.353499223193</v>
      </c>
      <c r="D56" s="37">
        <f t="shared" si="4"/>
        <v>15171.900127801178</v>
      </c>
    </row>
    <row r="57" spans="1:4" ht="20" customHeight="1" x14ac:dyDescent="0.15">
      <c r="A57" s="32">
        <f t="shared" si="5"/>
        <v>55</v>
      </c>
      <c r="B57" s="33">
        <f t="shared" si="3"/>
        <v>-552092.13680666301</v>
      </c>
      <c r="C57" s="37">
        <f>(B57-D57)*('Retirement Savings Calculator -'!B$6-'Retirement Savings Calculator -'!B$7)</f>
        <v>-17017.921108033926</v>
      </c>
      <c r="D57" s="37">
        <f t="shared" si="4"/>
        <v>15171.900127801178</v>
      </c>
    </row>
    <row r="58" spans="1:4" ht="20" customHeight="1" x14ac:dyDescent="0.15">
      <c r="A58" s="32">
        <f t="shared" si="5"/>
        <v>56</v>
      </c>
      <c r="B58" s="33">
        <f t="shared" si="3"/>
        <v>-584281.95804249821</v>
      </c>
      <c r="C58" s="37">
        <f>(B58-D58)*('Retirement Savings Calculator -'!B$6-'Retirement Savings Calculator -'!B$7)</f>
        <v>-17983.615745108982</v>
      </c>
      <c r="D58" s="37">
        <f t="shared" si="4"/>
        <v>15171.900127801178</v>
      </c>
    </row>
    <row r="59" spans="1:4" ht="20" customHeight="1" x14ac:dyDescent="0.15">
      <c r="A59" s="32">
        <f t="shared" si="5"/>
        <v>57</v>
      </c>
      <c r="B59" s="33">
        <f t="shared" si="3"/>
        <v>-617437.47391540848</v>
      </c>
      <c r="C59" s="37">
        <f>(B59-D59)*('Retirement Savings Calculator -'!B$6-'Retirement Savings Calculator -'!B$7)</f>
        <v>-18978.281221296289</v>
      </c>
      <c r="D59" s="37">
        <f t="shared" si="4"/>
        <v>15171.900127801178</v>
      </c>
    </row>
    <row r="60" spans="1:4" ht="20" customHeight="1" x14ac:dyDescent="0.15">
      <c r="A60" s="32">
        <f t="shared" si="5"/>
        <v>58</v>
      </c>
      <c r="B60" s="33">
        <f t="shared" si="3"/>
        <v>-651587.655264506</v>
      </c>
      <c r="C60" s="37">
        <f>(B60-D60)*('Retirement Savings Calculator -'!B$6-'Retirement Savings Calculator -'!B$7)</f>
        <v>-20002.786661769216</v>
      </c>
      <c r="D60" s="37">
        <f t="shared" si="4"/>
        <v>15171.900127801178</v>
      </c>
    </row>
    <row r="61" spans="1:4" ht="20" customHeight="1" x14ac:dyDescent="0.15">
      <c r="A61" s="32">
        <f t="shared" si="5"/>
        <v>59</v>
      </c>
      <c r="B61" s="33">
        <f t="shared" si="3"/>
        <v>-686762.34205407649</v>
      </c>
      <c r="C61" s="37">
        <f>(B61-D61)*('Retirement Savings Calculator -'!B$6-'Retirement Savings Calculator -'!B$7)</f>
        <v>-21058.02726545633</v>
      </c>
      <c r="D61" s="37">
        <f t="shared" si="4"/>
        <v>15171.900127801178</v>
      </c>
    </row>
    <row r="62" spans="1:4" ht="20" customHeight="1" x14ac:dyDescent="0.15">
      <c r="A62" s="32">
        <f t="shared" si="5"/>
        <v>60</v>
      </c>
      <c r="B62" s="33">
        <f t="shared" si="3"/>
        <v>-722992.26944733399</v>
      </c>
      <c r="C62" s="37">
        <f>(B62-D62)*('Retirement Savings Calculator -'!B$6-'Retirement Savings Calculator -'!B$7)</f>
        <v>-22144.925087254054</v>
      </c>
      <c r="D62" s="37">
        <f t="shared" si="4"/>
        <v>15171.900127801178</v>
      </c>
    </row>
    <row r="63" spans="1:4" ht="20" customHeight="1" x14ac:dyDescent="0.15">
      <c r="A63" s="32">
        <f t="shared" si="5"/>
        <v>61</v>
      </c>
      <c r="B63" s="33">
        <f t="shared" si="3"/>
        <v>-760309.09466238925</v>
      </c>
      <c r="C63" s="37">
        <f>(B63-D63)*('Retirement Savings Calculator -'!B$6-'Retirement Savings Calculator -'!B$7)</f>
        <v>-23264.429843705715</v>
      </c>
      <c r="D63" s="37">
        <f t="shared" si="4"/>
        <v>15171.900127801178</v>
      </c>
    </row>
    <row r="64" spans="1:4" ht="20" customHeight="1" x14ac:dyDescent="0.15">
      <c r="A64" s="32">
        <f t="shared" si="5"/>
        <v>62</v>
      </c>
      <c r="B64" s="33">
        <f t="shared" si="3"/>
        <v>-798745.42463389621</v>
      </c>
      <c r="C64" s="37">
        <f>(B64-D64)*('Retirement Savings Calculator -'!B$6-'Retirement Savings Calculator -'!B$7)</f>
        <v>-24417.519742850924</v>
      </c>
      <c r="D64" s="37">
        <f t="shared" si="4"/>
        <v>15171.900127801178</v>
      </c>
    </row>
    <row r="65" spans="1:4" ht="20" customHeight="1" x14ac:dyDescent="0.15">
      <c r="A65" s="32">
        <f t="shared" si="5"/>
        <v>63</v>
      </c>
      <c r="B65" s="33">
        <f t="shared" si="3"/>
        <v>-838334.84450454835</v>
      </c>
      <c r="C65" s="37">
        <f>(B65-D65)*('Retirement Savings Calculator -'!B$6-'Retirement Savings Calculator -'!B$7)</f>
        <v>-25605.202338970488</v>
      </c>
      <c r="D65" s="37">
        <f t="shared" si="4"/>
        <v>15171.900127801178</v>
      </c>
    </row>
    <row r="66" spans="1:4" ht="20" customHeight="1" x14ac:dyDescent="0.15">
      <c r="A66" s="32">
        <f t="shared" si="5"/>
        <v>64</v>
      </c>
      <c r="B66" s="33">
        <f t="shared" si="3"/>
        <v>-879111.94697132008</v>
      </c>
      <c r="C66" s="37">
        <f>(B66-D66)*('Retirement Savings Calculator -'!B$6-'Retirement Savings Calculator -'!B$7)</f>
        <v>-26828.515412973637</v>
      </c>
      <c r="D66" s="37">
        <f t="shared" si="4"/>
        <v>15171.900127801178</v>
      </c>
    </row>
    <row r="67" spans="1:4" ht="20" customHeight="1" x14ac:dyDescent="0.15">
      <c r="A67" s="32">
        <f t="shared" si="5"/>
        <v>65</v>
      </c>
      <c r="B67" s="33">
        <f t="shared" si="3"/>
        <v>-921112.3625120949</v>
      </c>
      <c r="C67" s="37">
        <f>(B67-D67)*('Retirement Savings Calculator -'!B$6-'Retirement Savings Calculator -'!B$7)</f>
        <v>-28088.527879196881</v>
      </c>
      <c r="D67" s="37">
        <f t="shared" si="4"/>
        <v>15171.900127801178</v>
      </c>
    </row>
    <row r="68" spans="1:4" ht="20" customHeight="1" x14ac:dyDescent="0.15">
      <c r="A68" s="32">
        <f t="shared" si="5"/>
        <v>66</v>
      </c>
      <c r="B68" s="33">
        <f t="shared" ref="B68:B89" si="6">B67+C67-D67</f>
        <v>-964372.79051909305</v>
      </c>
      <c r="C68" s="37">
        <f>(B68-D68)*('Retirement Savings Calculator -'!B$6-'Retirement Savings Calculator -'!B$7)</f>
        <v>-29386.340719406828</v>
      </c>
      <c r="D68" s="37">
        <f t="shared" ref="D68:D89" si="7">D67</f>
        <v>15171.900127801178</v>
      </c>
    </row>
    <row r="69" spans="1:4" ht="20" customHeight="1" x14ac:dyDescent="0.15">
      <c r="A69" s="32">
        <f t="shared" si="5"/>
        <v>67</v>
      </c>
      <c r="B69" s="33">
        <f t="shared" si="6"/>
        <v>-1008931.0313663011</v>
      </c>
      <c r="C69" s="37">
        <f>(B69-D69)*('Retirement Savings Calculator -'!B$6-'Retirement Savings Calculator -'!B$7)</f>
        <v>-30723.08794482307</v>
      </c>
      <c r="D69" s="37">
        <f t="shared" si="7"/>
        <v>15171.900127801178</v>
      </c>
    </row>
    <row r="70" spans="1:4" ht="20" customHeight="1" x14ac:dyDescent="0.15">
      <c r="A70" s="32">
        <f t="shared" si="5"/>
        <v>68</v>
      </c>
      <c r="B70" s="33">
        <f t="shared" si="6"/>
        <v>-1054826.0194389254</v>
      </c>
      <c r="C70" s="37">
        <f>(B70-D70)*('Retirement Savings Calculator -'!B$6-'Retirement Savings Calculator -'!B$7)</f>
        <v>-32099.937587001794</v>
      </c>
      <c r="D70" s="37">
        <f t="shared" si="7"/>
        <v>15171.900127801178</v>
      </c>
    </row>
    <row r="71" spans="1:4" ht="20" customHeight="1" x14ac:dyDescent="0.15">
      <c r="A71" s="32">
        <f t="shared" ref="A71:A89" si="8">$A70+1</f>
        <v>69</v>
      </c>
      <c r="B71" s="33">
        <f t="shared" si="6"/>
        <v>-1102097.8571537284</v>
      </c>
      <c r="C71" s="37">
        <f>(B71-D71)*('Retirement Savings Calculator -'!B$6-'Retirement Savings Calculator -'!B$7)</f>
        <v>-33518.092718445885</v>
      </c>
      <c r="D71" s="37">
        <f t="shared" si="7"/>
        <v>15171.900127801178</v>
      </c>
    </row>
    <row r="72" spans="1:4" ht="20" customHeight="1" x14ac:dyDescent="0.15">
      <c r="A72" s="32">
        <f t="shared" si="8"/>
        <v>70</v>
      </c>
      <c r="B72" s="33">
        <f t="shared" si="6"/>
        <v>-1150787.8499999754</v>
      </c>
      <c r="C72" s="37">
        <f>(B72-D72)*('Retirement Savings Calculator -'!B$6-'Retirement Savings Calculator -'!B$7)</f>
        <v>-34978.792503833298</v>
      </c>
      <c r="D72" s="37">
        <f t="shared" si="7"/>
        <v>15171.900127801178</v>
      </c>
    </row>
    <row r="73" spans="1:4" ht="20" customHeight="1" x14ac:dyDescent="0.15">
      <c r="A73" s="32">
        <f t="shared" si="8"/>
        <v>71</v>
      </c>
      <c r="B73" s="33">
        <f t="shared" si="6"/>
        <v>-1200938.5426316098</v>
      </c>
      <c r="C73" s="37">
        <f>(B73-D73)*('Retirement Savings Calculator -'!B$6-'Retirement Savings Calculator -'!B$7)</f>
        <v>-36483.313282782328</v>
      </c>
      <c r="D73" s="37">
        <f t="shared" si="7"/>
        <v>15171.900127801178</v>
      </c>
    </row>
    <row r="74" spans="1:4" ht="20" customHeight="1" x14ac:dyDescent="0.15">
      <c r="A74" s="32">
        <f t="shared" si="8"/>
        <v>72</v>
      </c>
      <c r="B74" s="33">
        <f t="shared" si="6"/>
        <v>-1252593.7560421932</v>
      </c>
      <c r="C74" s="37">
        <f>(B74-D74)*('Retirement Savings Calculator -'!B$6-'Retirement Savings Calculator -'!B$7)</f>
        <v>-38032.96968509983</v>
      </c>
      <c r="D74" s="37">
        <f t="shared" si="7"/>
        <v>15171.900127801178</v>
      </c>
    </row>
    <row r="75" spans="1:4" ht="20" customHeight="1" x14ac:dyDescent="0.15">
      <c r="A75" s="32">
        <f t="shared" si="8"/>
        <v>73</v>
      </c>
      <c r="B75" s="33">
        <f t="shared" si="6"/>
        <v>-1305798.6258550941</v>
      </c>
      <c r="C75" s="37">
        <f>(B75-D75)*('Retirement Savings Calculator -'!B$6-'Retirement Savings Calculator -'!B$7)</f>
        <v>-39629.115779486856</v>
      </c>
      <c r="D75" s="37">
        <f t="shared" si="7"/>
        <v>15171.900127801178</v>
      </c>
    </row>
    <row r="76" spans="1:4" ht="20" customHeight="1" x14ac:dyDescent="0.15">
      <c r="A76" s="32">
        <f t="shared" si="8"/>
        <v>74</v>
      </c>
      <c r="B76" s="33">
        <f t="shared" si="6"/>
        <v>-1360599.6417623821</v>
      </c>
      <c r="C76" s="37">
        <f>(B76-D76)*('Retirement Savings Calculator -'!B$6-'Retirement Savings Calculator -'!B$7)</f>
        <v>-41273.146256705499</v>
      </c>
      <c r="D76" s="37">
        <f t="shared" si="7"/>
        <v>15171.900127801178</v>
      </c>
    </row>
    <row r="77" spans="1:4" ht="20" customHeight="1" x14ac:dyDescent="0.15">
      <c r="A77" s="32">
        <f t="shared" si="8"/>
        <v>75</v>
      </c>
      <c r="B77" s="33">
        <f t="shared" si="6"/>
        <v>-1417044.6881468887</v>
      </c>
      <c r="C77" s="37">
        <f>(B77-D77)*('Retirement Savings Calculator -'!B$6-'Retirement Savings Calculator -'!B$7)</f>
        <v>-42966.497648240693</v>
      </c>
      <c r="D77" s="37">
        <f t="shared" si="7"/>
        <v>15171.900127801178</v>
      </c>
    </row>
    <row r="78" spans="1:4" ht="20" customHeight="1" x14ac:dyDescent="0.15">
      <c r="A78" s="32">
        <f t="shared" si="8"/>
        <v>76</v>
      </c>
      <c r="B78" s="33">
        <f t="shared" si="6"/>
        <v>-1475183.0859229306</v>
      </c>
      <c r="C78" s="37">
        <f>(B78-D78)*('Retirement Savings Calculator -'!B$6-'Retirement Savings Calculator -'!B$7)</f>
        <v>-44710.649581521953</v>
      </c>
      <c r="D78" s="37">
        <f t="shared" si="7"/>
        <v>15171.900127801178</v>
      </c>
    </row>
    <row r="79" spans="1:4" ht="20" customHeight="1" x14ac:dyDescent="0.15">
      <c r="A79" s="32">
        <f t="shared" si="8"/>
        <v>77</v>
      </c>
      <c r="B79" s="33">
        <f t="shared" si="6"/>
        <v>-1535065.6356322537</v>
      </c>
      <c r="C79" s="37">
        <f>(B79-D79)*('Retirement Savings Calculator -'!B$6-'Retirement Savings Calculator -'!B$7)</f>
        <v>-46507.126072801642</v>
      </c>
      <c r="D79" s="37">
        <f t="shared" si="7"/>
        <v>15171.900127801178</v>
      </c>
    </row>
    <row r="80" spans="1:4" ht="20" customHeight="1" x14ac:dyDescent="0.15">
      <c r="A80" s="32">
        <f t="shared" si="8"/>
        <v>78</v>
      </c>
      <c r="B80" s="33">
        <f t="shared" si="6"/>
        <v>-1596744.6618328565</v>
      </c>
      <c r="C80" s="37">
        <f>(B80-D80)*('Retirement Savings Calculator -'!B$6-'Retirement Savings Calculator -'!B$7)</f>
        <v>-48357.496858819723</v>
      </c>
      <c r="D80" s="37">
        <f t="shared" si="7"/>
        <v>15171.900127801178</v>
      </c>
    </row>
    <row r="81" spans="1:4" ht="20" customHeight="1" x14ac:dyDescent="0.15">
      <c r="A81" s="32">
        <f t="shared" si="8"/>
        <v>79</v>
      </c>
      <c r="B81" s="33">
        <f t="shared" si="6"/>
        <v>-1660274.0588194772</v>
      </c>
      <c r="C81" s="37">
        <f>(B81-D81)*('Retirement Savings Calculator -'!B$6-'Retirement Savings Calculator -'!B$7)</f>
        <v>-50263.378768418348</v>
      </c>
      <c r="D81" s="37">
        <f t="shared" si="7"/>
        <v>15171.900127801178</v>
      </c>
    </row>
    <row r="82" spans="1:4" ht="20" customHeight="1" x14ac:dyDescent="0.15">
      <c r="A82" s="32">
        <f t="shared" si="8"/>
        <v>80</v>
      </c>
      <c r="B82" s="33">
        <f t="shared" si="6"/>
        <v>-1725709.3377156968</v>
      </c>
      <c r="C82" s="37">
        <f>(B82-D82)*('Retirement Savings Calculator -'!B$6-'Retirement Savings Calculator -'!B$7)</f>
        <v>-52226.437135304936</v>
      </c>
      <c r="D82" s="37">
        <f t="shared" si="7"/>
        <v>15171.900127801178</v>
      </c>
    </row>
    <row r="83" spans="1:4" ht="20" customHeight="1" x14ac:dyDescent="0.15">
      <c r="A83" s="32">
        <f t="shared" si="8"/>
        <v>81</v>
      </c>
      <c r="B83" s="33">
        <f t="shared" si="6"/>
        <v>-1793107.6749788029</v>
      </c>
      <c r="C83" s="37">
        <f>(B83-D83)*('Retirement Savings Calculator -'!B$6-'Retirement Savings Calculator -'!B$7)</f>
        <v>-54248.387253198118</v>
      </c>
      <c r="D83" s="37">
        <f t="shared" si="7"/>
        <v>15171.900127801178</v>
      </c>
    </row>
    <row r="84" spans="1:4" ht="20" customHeight="1" x14ac:dyDescent="0.15">
      <c r="A84" s="32">
        <f t="shared" si="8"/>
        <v>82</v>
      </c>
      <c r="B84" s="33">
        <f t="shared" si="6"/>
        <v>-1862527.9623598021</v>
      </c>
      <c r="C84" s="37">
        <f>(B84-D84)*('Retirement Savings Calculator -'!B$6-'Retirement Savings Calculator -'!B$7)</f>
        <v>-56330.995874628097</v>
      </c>
      <c r="D84" s="37">
        <f t="shared" si="7"/>
        <v>15171.900127801178</v>
      </c>
    </row>
    <row r="85" spans="1:4" ht="20" customHeight="1" x14ac:dyDescent="0.15">
      <c r="A85" s="32">
        <f t="shared" si="8"/>
        <v>83</v>
      </c>
      <c r="B85" s="33">
        <f t="shared" si="6"/>
        <v>-1934030.8583622314</v>
      </c>
      <c r="C85" s="37">
        <f>(B85-D85)*('Retirement Savings Calculator -'!B$6-'Retirement Savings Calculator -'!B$7)</f>
        <v>-58476.082754700976</v>
      </c>
      <c r="D85" s="37">
        <f t="shared" si="7"/>
        <v>15171.900127801178</v>
      </c>
    </row>
    <row r="86" spans="1:4" ht="20" customHeight="1" x14ac:dyDescent="0.15">
      <c r="A86" s="32">
        <f t="shared" si="8"/>
        <v>84</v>
      </c>
      <c r="B86" s="33">
        <f t="shared" si="6"/>
        <v>-2007678.8412447334</v>
      </c>
      <c r="C86" s="37">
        <f>(B86-D86)*('Retirement Savings Calculator -'!B$6-'Retirement Savings Calculator -'!B$7)</f>
        <v>-60685.522241176033</v>
      </c>
      <c r="D86" s="37">
        <f t="shared" si="7"/>
        <v>15171.900127801178</v>
      </c>
    </row>
    <row r="87" spans="1:4" ht="20" customHeight="1" x14ac:dyDescent="0.15">
      <c r="A87" s="32">
        <f t="shared" si="8"/>
        <v>85</v>
      </c>
      <c r="B87" s="33">
        <f t="shared" si="6"/>
        <v>-2083536.2636137106</v>
      </c>
      <c r="C87" s="37">
        <f>(B87-D87)*('Retirement Savings Calculator -'!B$6-'Retirement Savings Calculator -'!B$7)</f>
        <v>-62961.244912245347</v>
      </c>
      <c r="D87" s="37">
        <f t="shared" si="7"/>
        <v>15171.900127801178</v>
      </c>
    </row>
    <row r="88" spans="1:4" ht="20" customHeight="1" x14ac:dyDescent="0.15">
      <c r="A88" s="32">
        <f t="shared" si="8"/>
        <v>86</v>
      </c>
      <c r="B88" s="33">
        <f t="shared" si="6"/>
        <v>-2161669.4086537571</v>
      </c>
      <c r="C88" s="37">
        <f>(B88-D88)*('Retirement Savings Calculator -'!B$6-'Retirement Savings Calculator -'!B$7)</f>
        <v>-65305.23926344674</v>
      </c>
      <c r="D88" s="37">
        <f t="shared" si="7"/>
        <v>15171.900127801178</v>
      </c>
    </row>
    <row r="89" spans="1:4" ht="20" customHeight="1" x14ac:dyDescent="0.15">
      <c r="A89" s="32">
        <f t="shared" si="8"/>
        <v>87</v>
      </c>
      <c r="B89" s="33">
        <f t="shared" si="6"/>
        <v>-2242146.5480450047</v>
      </c>
      <c r="C89" s="37">
        <f>(B89-D89)*('Retirement Savings Calculator -'!B$6-'Retirement Savings Calculator -'!B$7)</f>
        <v>-67719.553445184167</v>
      </c>
      <c r="D89" s="37">
        <f t="shared" si="7"/>
        <v>15171.900127801178</v>
      </c>
    </row>
  </sheetData>
  <mergeCells count="1">
    <mergeCell ref="A1:D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Retirement Savings Calculator -</vt:lpstr>
      <vt:lpstr>Pre-Retirement Values</vt:lpstr>
      <vt:lpstr>Distributions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Audrey Mercuri</cp:lastModifiedBy>
  <dcterms:created xsi:type="dcterms:W3CDTF">2020-03-03T22:46:24Z</dcterms:created>
  <dcterms:modified xsi:type="dcterms:W3CDTF">2020-03-03T22:46:24Z</dcterms:modified>
</cp:coreProperties>
</file>